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ate1904="1"/>
  <mc:AlternateContent xmlns:mc="http://schemas.openxmlformats.org/markup-compatibility/2006">
    <mc:Choice Requires="x15">
      <x15ac:absPath xmlns:x15ac="http://schemas.microsoft.com/office/spreadsheetml/2010/11/ac" url="C:\Users\user\Documents\Athletics\Speed Decathlon\2019 Speed Dec 28 Sept\"/>
    </mc:Choice>
  </mc:AlternateContent>
  <xr:revisionPtr revIDLastSave="0" documentId="13_ncr:1_{E3C6BBB3-1B28-4A60-AB80-DA6751BD5901}" xr6:coauthVersionLast="41" xr6:coauthVersionMax="41" xr10:uidLastSave="{00000000-0000-0000-0000-000000000000}"/>
  <bookViews>
    <workbookView xWindow="-120" yWindow="-120" windowWidth="20730" windowHeight="11160" tabRatio="635" firstSheet="9" activeTab="11" xr2:uid="{00000000-000D-0000-FFFF-FFFF00000000}"/>
  </bookViews>
  <sheets>
    <sheet name="Gradings" sheetId="12" state="hidden" r:id="rId1"/>
    <sheet name="LookupM" sheetId="17" state="hidden" r:id="rId2"/>
    <sheet name="LookupW" sheetId="14" state="hidden" r:id="rId3"/>
    <sheet name="Other specs" sheetId="13" state="hidden" r:id="rId4"/>
    <sheet name="LookupU17HG" sheetId="23" state="hidden" r:id="rId5"/>
    <sheet name="LookupU17HB" sheetId="24" state="hidden" r:id="rId6"/>
    <sheet name="Hep_M" sheetId="15" state="hidden" r:id="rId7"/>
    <sheet name="Dec_M" sheetId="16" state="hidden" r:id="rId8"/>
    <sheet name="Team_M" sheetId="18" state="hidden" r:id="rId9"/>
    <sheet name="Dec_2019" sheetId="25" r:id="rId10"/>
    <sheet name="Team_2019" sheetId="27" r:id="rId11"/>
    <sheet name="Resultsheet_Dec" sheetId="29" r:id="rId12"/>
    <sheet name="Resultsheet_Events" sheetId="30" r:id="rId13"/>
    <sheet name="Sheet1" sheetId="31" r:id="rId14"/>
  </sheets>
  <definedNames>
    <definedName name="_xlnm._FilterDatabase" localSheetId="5" hidden="1">LookupU17HB!$A$1:$AB$78</definedName>
    <definedName name="_xlnm._FilterDatabase" localSheetId="4" hidden="1">LookupU17HG!$C$1:$N$78</definedName>
    <definedName name="_xlnm._FilterDatabase" localSheetId="12" hidden="1">Resultsheet_Events!$A$2:$CD$252</definedName>
  </definedNames>
  <calcPr calcId="191029" calcMode="autoNoTable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9" i="29" l="1"/>
  <c r="D69" i="29"/>
  <c r="E69" i="29"/>
  <c r="F69" i="29"/>
  <c r="BS69" i="29"/>
  <c r="BS63" i="29"/>
  <c r="F63" i="29"/>
  <c r="E63" i="29"/>
  <c r="D63" i="29"/>
  <c r="C63" i="29"/>
  <c r="B37" i="27" l="1"/>
  <c r="B36" i="27"/>
  <c r="B35" i="27"/>
  <c r="B34" i="27"/>
  <c r="B33" i="27"/>
  <c r="B32" i="27"/>
  <c r="G252" i="30" l="1"/>
  <c r="F252" i="30"/>
  <c r="E252" i="30"/>
  <c r="D252" i="30"/>
  <c r="G251" i="30"/>
  <c r="F251" i="30"/>
  <c r="E251" i="30"/>
  <c r="D251" i="30"/>
  <c r="G250" i="30"/>
  <c r="F250" i="30"/>
  <c r="E250" i="30"/>
  <c r="D250" i="30"/>
  <c r="G249" i="30"/>
  <c r="F249" i="30"/>
  <c r="E249" i="30"/>
  <c r="D249" i="30"/>
  <c r="G248" i="30"/>
  <c r="F248" i="30"/>
  <c r="E248" i="30"/>
  <c r="D248" i="30"/>
  <c r="G247" i="30"/>
  <c r="F247" i="30"/>
  <c r="E247" i="30"/>
  <c r="D247" i="30"/>
  <c r="G246" i="30"/>
  <c r="F246" i="30"/>
  <c r="E246" i="30"/>
  <c r="D246" i="30"/>
  <c r="G245" i="30"/>
  <c r="F245" i="30"/>
  <c r="E245" i="30"/>
  <c r="D245" i="30"/>
  <c r="G244" i="30"/>
  <c r="F244" i="30"/>
  <c r="E244" i="30"/>
  <c r="D244" i="30"/>
  <c r="G243" i="30"/>
  <c r="F243" i="30"/>
  <c r="E243" i="30"/>
  <c r="D243" i="30"/>
  <c r="G242" i="30"/>
  <c r="F242" i="30"/>
  <c r="E242" i="30"/>
  <c r="D242" i="30"/>
  <c r="G241" i="30"/>
  <c r="F241" i="30"/>
  <c r="E241" i="30"/>
  <c r="D241" i="30"/>
  <c r="G240" i="30"/>
  <c r="F240" i="30"/>
  <c r="E240" i="30"/>
  <c r="D240" i="30"/>
  <c r="G239" i="30"/>
  <c r="F239" i="30"/>
  <c r="E239" i="30"/>
  <c r="D239" i="30"/>
  <c r="G238" i="30"/>
  <c r="F238" i="30"/>
  <c r="E238" i="30"/>
  <c r="D238" i="30"/>
  <c r="G237" i="30"/>
  <c r="F237" i="30"/>
  <c r="E237" i="30"/>
  <c r="D237" i="30"/>
  <c r="G236" i="30"/>
  <c r="F236" i="30"/>
  <c r="E236" i="30"/>
  <c r="D236" i="30"/>
  <c r="G235" i="30"/>
  <c r="F235" i="30"/>
  <c r="E235" i="30"/>
  <c r="D235" i="30"/>
  <c r="G234" i="30"/>
  <c r="F234" i="30"/>
  <c r="E234" i="30"/>
  <c r="D234" i="30"/>
  <c r="G233" i="30"/>
  <c r="F233" i="30"/>
  <c r="E233" i="30"/>
  <c r="D233" i="30"/>
  <c r="G232" i="30"/>
  <c r="F232" i="30"/>
  <c r="E232" i="30"/>
  <c r="D232" i="30"/>
  <c r="G231" i="30"/>
  <c r="F231" i="30"/>
  <c r="E231" i="30"/>
  <c r="D231" i="30"/>
  <c r="G230" i="30"/>
  <c r="F230" i="30"/>
  <c r="E230" i="30"/>
  <c r="D230" i="30"/>
  <c r="G229" i="30"/>
  <c r="F229" i="30"/>
  <c r="E229" i="30"/>
  <c r="D229" i="30"/>
  <c r="G228" i="30"/>
  <c r="F228" i="30"/>
  <c r="E228" i="30"/>
  <c r="D228" i="30"/>
  <c r="G227" i="30"/>
  <c r="F227" i="30"/>
  <c r="E227" i="30"/>
  <c r="D227" i="30"/>
  <c r="G226" i="30"/>
  <c r="F226" i="30"/>
  <c r="E226" i="30"/>
  <c r="D226" i="30"/>
  <c r="G225" i="30"/>
  <c r="F225" i="30"/>
  <c r="E225" i="30"/>
  <c r="D225" i="30"/>
  <c r="G224" i="30"/>
  <c r="F224" i="30"/>
  <c r="E224" i="30"/>
  <c r="D224" i="30"/>
  <c r="G223" i="30"/>
  <c r="F223" i="30"/>
  <c r="E223" i="30"/>
  <c r="D223" i="30"/>
  <c r="G222" i="30"/>
  <c r="F222" i="30"/>
  <c r="E222" i="30"/>
  <c r="D222" i="30"/>
  <c r="G221" i="30"/>
  <c r="F221" i="30"/>
  <c r="E221" i="30"/>
  <c r="D221" i="30"/>
  <c r="G220" i="30"/>
  <c r="F220" i="30"/>
  <c r="E220" i="30"/>
  <c r="D220" i="30"/>
  <c r="G219" i="30"/>
  <c r="F219" i="30"/>
  <c r="E219" i="30"/>
  <c r="D219" i="30"/>
  <c r="G218" i="30"/>
  <c r="F218" i="30"/>
  <c r="E218" i="30"/>
  <c r="D218" i="30"/>
  <c r="G217" i="30"/>
  <c r="F217" i="30"/>
  <c r="E217" i="30"/>
  <c r="D217" i="30"/>
  <c r="G216" i="30"/>
  <c r="F216" i="30"/>
  <c r="E216" i="30"/>
  <c r="D216" i="30"/>
  <c r="G215" i="30"/>
  <c r="F215" i="30"/>
  <c r="E215" i="30"/>
  <c r="D215" i="30"/>
  <c r="G214" i="30"/>
  <c r="F214" i="30"/>
  <c r="E214" i="30"/>
  <c r="D214" i="30"/>
  <c r="G213" i="30"/>
  <c r="F213" i="30"/>
  <c r="E213" i="30"/>
  <c r="D213" i="30"/>
  <c r="G212" i="30"/>
  <c r="F212" i="30"/>
  <c r="E212" i="30"/>
  <c r="D212" i="30"/>
  <c r="G211" i="30"/>
  <c r="F211" i="30"/>
  <c r="E211" i="30"/>
  <c r="D211" i="30"/>
  <c r="G210" i="30"/>
  <c r="F210" i="30"/>
  <c r="E210" i="30"/>
  <c r="D210" i="30"/>
  <c r="G209" i="30"/>
  <c r="F209" i="30"/>
  <c r="E209" i="30"/>
  <c r="D209" i="30"/>
  <c r="G208" i="30"/>
  <c r="F208" i="30"/>
  <c r="E208" i="30"/>
  <c r="D208" i="30"/>
  <c r="G207" i="30"/>
  <c r="F207" i="30"/>
  <c r="E207" i="30"/>
  <c r="D207" i="30"/>
  <c r="G206" i="30"/>
  <c r="F206" i="30"/>
  <c r="E206" i="30"/>
  <c r="D206" i="30"/>
  <c r="G205" i="30"/>
  <c r="F205" i="30"/>
  <c r="E205" i="30"/>
  <c r="D205" i="30"/>
  <c r="G204" i="30"/>
  <c r="F204" i="30"/>
  <c r="E204" i="30"/>
  <c r="D204" i="30"/>
  <c r="G203" i="30"/>
  <c r="F203" i="30"/>
  <c r="E203" i="30"/>
  <c r="D203" i="30"/>
  <c r="G202" i="30"/>
  <c r="F202" i="30"/>
  <c r="E202" i="30"/>
  <c r="D202" i="30"/>
  <c r="G201" i="30"/>
  <c r="F201" i="30"/>
  <c r="E201" i="30"/>
  <c r="D201" i="30"/>
  <c r="G200" i="30"/>
  <c r="F200" i="30"/>
  <c r="E200" i="30"/>
  <c r="D200" i="30"/>
  <c r="G199" i="30"/>
  <c r="F199" i="30"/>
  <c r="E199" i="30"/>
  <c r="D199" i="30"/>
  <c r="G198" i="30"/>
  <c r="F198" i="30"/>
  <c r="E198" i="30"/>
  <c r="D198" i="30"/>
  <c r="G197" i="30"/>
  <c r="F197" i="30"/>
  <c r="E197" i="30"/>
  <c r="D197" i="30"/>
  <c r="G196" i="30"/>
  <c r="F196" i="30"/>
  <c r="E196" i="30"/>
  <c r="D196" i="30"/>
  <c r="G195" i="30"/>
  <c r="F195" i="30"/>
  <c r="E195" i="30"/>
  <c r="D195" i="30"/>
  <c r="G194" i="30"/>
  <c r="F194" i="30"/>
  <c r="E194" i="30"/>
  <c r="D194" i="30"/>
  <c r="G193" i="30"/>
  <c r="F193" i="30"/>
  <c r="E193" i="30"/>
  <c r="D193" i="30"/>
  <c r="G192" i="30"/>
  <c r="F192" i="30"/>
  <c r="E192" i="30"/>
  <c r="D192" i="30"/>
  <c r="G191" i="30"/>
  <c r="F191" i="30"/>
  <c r="E191" i="30"/>
  <c r="D191" i="30"/>
  <c r="G190" i="30"/>
  <c r="F190" i="30"/>
  <c r="E190" i="30"/>
  <c r="D190" i="30"/>
  <c r="G189" i="30"/>
  <c r="F189" i="30"/>
  <c r="E189" i="30"/>
  <c r="D189" i="30"/>
  <c r="G188" i="30"/>
  <c r="F188" i="30"/>
  <c r="E188" i="30"/>
  <c r="D188" i="30"/>
  <c r="G187" i="30"/>
  <c r="F187" i="30"/>
  <c r="E187" i="30"/>
  <c r="D187" i="30"/>
  <c r="G186" i="30"/>
  <c r="F186" i="30"/>
  <c r="E186" i="30"/>
  <c r="D186" i="30"/>
  <c r="G185" i="30"/>
  <c r="F185" i="30"/>
  <c r="E185" i="30"/>
  <c r="D185" i="30"/>
  <c r="G184" i="30"/>
  <c r="F184" i="30"/>
  <c r="E184" i="30"/>
  <c r="D184" i="30"/>
  <c r="G183" i="30"/>
  <c r="F183" i="30"/>
  <c r="E183" i="30"/>
  <c r="D183" i="30"/>
  <c r="G182" i="30"/>
  <c r="F182" i="30"/>
  <c r="E182" i="30"/>
  <c r="D182" i="30"/>
  <c r="G181" i="30"/>
  <c r="F181" i="30"/>
  <c r="E181" i="30"/>
  <c r="D181" i="30"/>
  <c r="G180" i="30"/>
  <c r="F180" i="30"/>
  <c r="E180" i="30"/>
  <c r="D180" i="30"/>
  <c r="G179" i="30"/>
  <c r="F179" i="30"/>
  <c r="E179" i="30"/>
  <c r="D179" i="30"/>
  <c r="G178" i="30"/>
  <c r="F178" i="30"/>
  <c r="E178" i="30"/>
  <c r="D178" i="30"/>
  <c r="G177" i="30"/>
  <c r="F177" i="30"/>
  <c r="E177" i="30"/>
  <c r="D177" i="30"/>
  <c r="G176" i="30"/>
  <c r="F176" i="30"/>
  <c r="E176" i="30"/>
  <c r="D176" i="30"/>
  <c r="G175" i="30"/>
  <c r="F175" i="30"/>
  <c r="E175" i="30"/>
  <c r="D175" i="30"/>
  <c r="G174" i="30"/>
  <c r="F174" i="30"/>
  <c r="E174" i="30"/>
  <c r="D174" i="30"/>
  <c r="G173" i="30"/>
  <c r="F173" i="30"/>
  <c r="E173" i="30"/>
  <c r="D173" i="30"/>
  <c r="G172" i="30"/>
  <c r="F172" i="30"/>
  <c r="E172" i="30"/>
  <c r="D172" i="30"/>
  <c r="G171" i="30"/>
  <c r="F171" i="30"/>
  <c r="E171" i="30"/>
  <c r="D171" i="30"/>
  <c r="G170" i="30"/>
  <c r="F170" i="30"/>
  <c r="E170" i="30"/>
  <c r="D170" i="30"/>
  <c r="G169" i="30"/>
  <c r="F169" i="30"/>
  <c r="E169" i="30"/>
  <c r="D169" i="30"/>
  <c r="G168" i="30"/>
  <c r="F168" i="30"/>
  <c r="E168" i="30"/>
  <c r="D168" i="30"/>
  <c r="G167" i="30"/>
  <c r="F167" i="30"/>
  <c r="E167" i="30"/>
  <c r="D167" i="30"/>
  <c r="G166" i="30"/>
  <c r="F166" i="30"/>
  <c r="E166" i="30"/>
  <c r="D166" i="30"/>
  <c r="G165" i="30"/>
  <c r="F165" i="30"/>
  <c r="E165" i="30"/>
  <c r="D165" i="30"/>
  <c r="G164" i="30"/>
  <c r="F164" i="30"/>
  <c r="E164" i="30"/>
  <c r="D164" i="30"/>
  <c r="G163" i="30"/>
  <c r="F163" i="30"/>
  <c r="E163" i="30"/>
  <c r="D163" i="30"/>
  <c r="G162" i="30"/>
  <c r="F162" i="30"/>
  <c r="E162" i="30"/>
  <c r="D162" i="30"/>
  <c r="G161" i="30"/>
  <c r="F161" i="30"/>
  <c r="E161" i="30"/>
  <c r="D161" i="30"/>
  <c r="G160" i="30"/>
  <c r="F160" i="30"/>
  <c r="E160" i="30"/>
  <c r="D160" i="30"/>
  <c r="G159" i="30"/>
  <c r="F159" i="30"/>
  <c r="E159" i="30"/>
  <c r="D159" i="30"/>
  <c r="G158" i="30"/>
  <c r="F158" i="30"/>
  <c r="E158" i="30"/>
  <c r="D158" i="30"/>
  <c r="G157" i="30"/>
  <c r="F157" i="30"/>
  <c r="E157" i="30"/>
  <c r="D157" i="30"/>
  <c r="G156" i="30"/>
  <c r="F156" i="30"/>
  <c r="E156" i="30"/>
  <c r="D156" i="30"/>
  <c r="G155" i="30"/>
  <c r="F155" i="30"/>
  <c r="E155" i="30"/>
  <c r="D155" i="30"/>
  <c r="G154" i="30"/>
  <c r="F154" i="30"/>
  <c r="E154" i="30"/>
  <c r="D154" i="30"/>
  <c r="G153" i="30"/>
  <c r="F153" i="30"/>
  <c r="E153" i="30"/>
  <c r="D153" i="30"/>
  <c r="D129" i="30"/>
  <c r="E129" i="30"/>
  <c r="F129" i="30"/>
  <c r="G129" i="30"/>
  <c r="D130" i="30"/>
  <c r="E130" i="30"/>
  <c r="F130" i="30"/>
  <c r="G130" i="30"/>
  <c r="D131" i="30"/>
  <c r="E131" i="30"/>
  <c r="F131" i="30"/>
  <c r="G131" i="30"/>
  <c r="D132" i="30"/>
  <c r="E132" i="30"/>
  <c r="F132" i="30"/>
  <c r="G132" i="30"/>
  <c r="D133" i="30"/>
  <c r="E133" i="30"/>
  <c r="F133" i="30"/>
  <c r="G133" i="30"/>
  <c r="D134" i="30"/>
  <c r="E134" i="30"/>
  <c r="F134" i="30"/>
  <c r="G134" i="30"/>
  <c r="D135" i="30"/>
  <c r="E135" i="30"/>
  <c r="F135" i="30"/>
  <c r="G135" i="30"/>
  <c r="D136" i="30"/>
  <c r="E136" i="30"/>
  <c r="F136" i="30"/>
  <c r="G136" i="30"/>
  <c r="D137" i="30"/>
  <c r="E137" i="30"/>
  <c r="F137" i="30"/>
  <c r="G137" i="30"/>
  <c r="D138" i="30"/>
  <c r="E138" i="30"/>
  <c r="F138" i="30"/>
  <c r="G138" i="30"/>
  <c r="D139" i="30"/>
  <c r="E139" i="30"/>
  <c r="F139" i="30"/>
  <c r="G139" i="30"/>
  <c r="D140" i="30"/>
  <c r="E140" i="30"/>
  <c r="F140" i="30"/>
  <c r="G140" i="30"/>
  <c r="D141" i="30"/>
  <c r="E141" i="30"/>
  <c r="F141" i="30"/>
  <c r="G141" i="30"/>
  <c r="D142" i="30"/>
  <c r="E142" i="30"/>
  <c r="F142" i="30"/>
  <c r="G142" i="30"/>
  <c r="D143" i="30"/>
  <c r="E143" i="30"/>
  <c r="F143" i="30"/>
  <c r="G143" i="30"/>
  <c r="D144" i="30"/>
  <c r="E144" i="30"/>
  <c r="F144" i="30"/>
  <c r="G144" i="30"/>
  <c r="D145" i="30"/>
  <c r="E145" i="30"/>
  <c r="F145" i="30"/>
  <c r="G145" i="30"/>
  <c r="D146" i="30"/>
  <c r="E146" i="30"/>
  <c r="F146" i="30"/>
  <c r="G146" i="30"/>
  <c r="D147" i="30"/>
  <c r="E147" i="30"/>
  <c r="F147" i="30"/>
  <c r="G147" i="30"/>
  <c r="D148" i="30"/>
  <c r="E148" i="30"/>
  <c r="F148" i="30"/>
  <c r="G148" i="30"/>
  <c r="D149" i="30"/>
  <c r="E149" i="30"/>
  <c r="F149" i="30"/>
  <c r="G149" i="30"/>
  <c r="D150" i="30"/>
  <c r="E150" i="30"/>
  <c r="F150" i="30"/>
  <c r="G150" i="30"/>
  <c r="D151" i="30"/>
  <c r="E151" i="30"/>
  <c r="F151" i="30"/>
  <c r="G151" i="30"/>
  <c r="D152" i="30"/>
  <c r="E152" i="30"/>
  <c r="F152" i="30"/>
  <c r="G152" i="30"/>
  <c r="G128" i="30"/>
  <c r="F128" i="30"/>
  <c r="E128" i="30"/>
  <c r="D128" i="30"/>
  <c r="G127" i="30"/>
  <c r="F127" i="30"/>
  <c r="E127" i="30"/>
  <c r="D127" i="30"/>
  <c r="G126" i="30"/>
  <c r="F126" i="30"/>
  <c r="E126" i="30"/>
  <c r="D126" i="30"/>
  <c r="G125" i="30"/>
  <c r="F125" i="30"/>
  <c r="E125" i="30"/>
  <c r="D125" i="30"/>
  <c r="G124" i="30"/>
  <c r="F124" i="30"/>
  <c r="E124" i="30"/>
  <c r="D124" i="30"/>
  <c r="G123" i="30"/>
  <c r="F123" i="30"/>
  <c r="E123" i="30"/>
  <c r="D123" i="30"/>
  <c r="G122" i="30"/>
  <c r="F122" i="30"/>
  <c r="E122" i="30"/>
  <c r="D122" i="30"/>
  <c r="G121" i="30"/>
  <c r="F121" i="30"/>
  <c r="E121" i="30"/>
  <c r="D121" i="30"/>
  <c r="G120" i="30"/>
  <c r="F120" i="30"/>
  <c r="E120" i="30"/>
  <c r="D120" i="30"/>
  <c r="G119" i="30"/>
  <c r="F119" i="30"/>
  <c r="E119" i="30"/>
  <c r="D119" i="30"/>
  <c r="G118" i="30"/>
  <c r="F118" i="30"/>
  <c r="E118" i="30"/>
  <c r="D118" i="30"/>
  <c r="G117" i="30"/>
  <c r="F117" i="30"/>
  <c r="E117" i="30"/>
  <c r="D117" i="30"/>
  <c r="G116" i="30"/>
  <c r="F116" i="30"/>
  <c r="E116" i="30"/>
  <c r="D116" i="30"/>
  <c r="G115" i="30"/>
  <c r="F115" i="30"/>
  <c r="E115" i="30"/>
  <c r="D115" i="30"/>
  <c r="G114" i="30"/>
  <c r="F114" i="30"/>
  <c r="E114" i="30"/>
  <c r="D114" i="30"/>
  <c r="G113" i="30"/>
  <c r="F113" i="30"/>
  <c r="E113" i="30"/>
  <c r="D113" i="30"/>
  <c r="G112" i="30"/>
  <c r="F112" i="30"/>
  <c r="E112" i="30"/>
  <c r="D112" i="30"/>
  <c r="G111" i="30"/>
  <c r="F111" i="30"/>
  <c r="E111" i="30"/>
  <c r="D111" i="30"/>
  <c r="G110" i="30"/>
  <c r="F110" i="30"/>
  <c r="E110" i="30"/>
  <c r="D110" i="30"/>
  <c r="G109" i="30"/>
  <c r="F109" i="30"/>
  <c r="E109" i="30"/>
  <c r="D109" i="30"/>
  <c r="G108" i="30"/>
  <c r="F108" i="30"/>
  <c r="E108" i="30"/>
  <c r="D108" i="30"/>
  <c r="G107" i="30"/>
  <c r="F107" i="30"/>
  <c r="E107" i="30"/>
  <c r="D107" i="30"/>
  <c r="G106" i="30"/>
  <c r="F106" i="30"/>
  <c r="E106" i="30"/>
  <c r="D106" i="30"/>
  <c r="G105" i="30"/>
  <c r="F105" i="30"/>
  <c r="E105" i="30"/>
  <c r="D105" i="30"/>
  <c r="G104" i="30"/>
  <c r="F104" i="30"/>
  <c r="E104" i="30"/>
  <c r="D104" i="30"/>
  <c r="G103" i="30"/>
  <c r="F103" i="30"/>
  <c r="E103" i="30"/>
  <c r="D103" i="30"/>
  <c r="G102" i="30"/>
  <c r="F102" i="30"/>
  <c r="E102" i="30"/>
  <c r="D102" i="30"/>
  <c r="G101" i="30"/>
  <c r="F101" i="30"/>
  <c r="E101" i="30"/>
  <c r="D101" i="30"/>
  <c r="G100" i="30"/>
  <c r="F100" i="30"/>
  <c r="E100" i="30"/>
  <c r="D100" i="30"/>
  <c r="G99" i="30"/>
  <c r="F99" i="30"/>
  <c r="E99" i="30"/>
  <c r="D99" i="30"/>
  <c r="G98" i="30"/>
  <c r="F98" i="30"/>
  <c r="E98" i="30"/>
  <c r="D98" i="30"/>
  <c r="G97" i="30"/>
  <c r="F97" i="30"/>
  <c r="E97" i="30"/>
  <c r="D97" i="30"/>
  <c r="G96" i="30"/>
  <c r="F96" i="30"/>
  <c r="E96" i="30"/>
  <c r="D96" i="30"/>
  <c r="G95" i="30"/>
  <c r="F95" i="30"/>
  <c r="E95" i="30"/>
  <c r="D95" i="30"/>
  <c r="G94" i="30"/>
  <c r="F94" i="30"/>
  <c r="E94" i="30"/>
  <c r="D94" i="30"/>
  <c r="G93" i="30"/>
  <c r="F93" i="30"/>
  <c r="E93" i="30"/>
  <c r="D93" i="30"/>
  <c r="G92" i="30"/>
  <c r="F92" i="30"/>
  <c r="E92" i="30"/>
  <c r="D92" i="30"/>
  <c r="G91" i="30"/>
  <c r="F91" i="30"/>
  <c r="E91" i="30"/>
  <c r="D91" i="30"/>
  <c r="G90" i="30"/>
  <c r="F90" i="30"/>
  <c r="E90" i="30"/>
  <c r="D90" i="30"/>
  <c r="G89" i="30"/>
  <c r="F89" i="30"/>
  <c r="E89" i="30"/>
  <c r="D89" i="30"/>
  <c r="G88" i="30"/>
  <c r="F88" i="30"/>
  <c r="E88" i="30"/>
  <c r="D88" i="30"/>
  <c r="G87" i="30"/>
  <c r="F87" i="30"/>
  <c r="E87" i="30"/>
  <c r="D87" i="30"/>
  <c r="G86" i="30"/>
  <c r="F86" i="30"/>
  <c r="E86" i="30"/>
  <c r="D86" i="30"/>
  <c r="G85" i="30"/>
  <c r="F85" i="30"/>
  <c r="E85" i="30"/>
  <c r="D85" i="30"/>
  <c r="G84" i="30"/>
  <c r="F84" i="30"/>
  <c r="E84" i="30"/>
  <c r="D84" i="30"/>
  <c r="G83" i="30"/>
  <c r="F83" i="30"/>
  <c r="E83" i="30"/>
  <c r="D83" i="30"/>
  <c r="G82" i="30"/>
  <c r="F82" i="30"/>
  <c r="E82" i="30"/>
  <c r="D82" i="30"/>
  <c r="G81" i="30"/>
  <c r="F81" i="30"/>
  <c r="E81" i="30"/>
  <c r="D81" i="30"/>
  <c r="G80" i="30"/>
  <c r="F80" i="30"/>
  <c r="E80" i="30"/>
  <c r="D80" i="30"/>
  <c r="G79" i="30"/>
  <c r="F79" i="30"/>
  <c r="E79" i="30"/>
  <c r="D79" i="30"/>
  <c r="G78" i="30"/>
  <c r="F78" i="30"/>
  <c r="E78" i="30"/>
  <c r="D78" i="30"/>
  <c r="G77" i="30"/>
  <c r="F77" i="30"/>
  <c r="E77" i="30"/>
  <c r="D77" i="30"/>
  <c r="G76" i="30"/>
  <c r="F76" i="30"/>
  <c r="E76" i="30"/>
  <c r="D76" i="30"/>
  <c r="G75" i="30"/>
  <c r="F75" i="30"/>
  <c r="E75" i="30"/>
  <c r="D75" i="30"/>
  <c r="G74" i="30"/>
  <c r="F74" i="30"/>
  <c r="E74" i="30"/>
  <c r="D74" i="30"/>
  <c r="G73" i="30"/>
  <c r="F73" i="30"/>
  <c r="E73" i="30"/>
  <c r="D73" i="30"/>
  <c r="G72" i="30"/>
  <c r="F72" i="30"/>
  <c r="E72" i="30"/>
  <c r="D72" i="30"/>
  <c r="G71" i="30"/>
  <c r="F71" i="30"/>
  <c r="E71" i="30"/>
  <c r="D71" i="30"/>
  <c r="G70" i="30"/>
  <c r="F70" i="30"/>
  <c r="E70" i="30"/>
  <c r="D70" i="30"/>
  <c r="G69" i="30"/>
  <c r="F69" i="30"/>
  <c r="E69" i="30"/>
  <c r="D69" i="30"/>
  <c r="G68" i="30"/>
  <c r="F68" i="30"/>
  <c r="E68" i="30"/>
  <c r="D68" i="30"/>
  <c r="G67" i="30"/>
  <c r="F67" i="30"/>
  <c r="E67" i="30"/>
  <c r="D67" i="30"/>
  <c r="G66" i="30"/>
  <c r="F66" i="30"/>
  <c r="E66" i="30"/>
  <c r="D66" i="30"/>
  <c r="G65" i="30"/>
  <c r="F65" i="30"/>
  <c r="E65" i="30"/>
  <c r="D65" i="30"/>
  <c r="G64" i="30"/>
  <c r="F64" i="30"/>
  <c r="E64" i="30"/>
  <c r="D64" i="30"/>
  <c r="G63" i="30"/>
  <c r="F63" i="30"/>
  <c r="E63" i="30"/>
  <c r="D63" i="30"/>
  <c r="G62" i="30"/>
  <c r="F62" i="30"/>
  <c r="E62" i="30"/>
  <c r="D62" i="30"/>
  <c r="G61" i="30"/>
  <c r="F61" i="30"/>
  <c r="E61" i="30"/>
  <c r="D61" i="30"/>
  <c r="G60" i="30"/>
  <c r="F60" i="30"/>
  <c r="E60" i="30"/>
  <c r="D60" i="30"/>
  <c r="G59" i="30"/>
  <c r="F59" i="30"/>
  <c r="E59" i="30"/>
  <c r="D59" i="30"/>
  <c r="G58" i="30"/>
  <c r="F58" i="30"/>
  <c r="E58" i="30"/>
  <c r="D58" i="30"/>
  <c r="G57" i="30"/>
  <c r="F57" i="30"/>
  <c r="E57" i="30"/>
  <c r="D57" i="30"/>
  <c r="G56" i="30"/>
  <c r="F56" i="30"/>
  <c r="E56" i="30"/>
  <c r="D56" i="30"/>
  <c r="G55" i="30"/>
  <c r="F55" i="30"/>
  <c r="E55" i="30"/>
  <c r="D55" i="30"/>
  <c r="G54" i="30"/>
  <c r="F54" i="30"/>
  <c r="E54" i="30"/>
  <c r="D54" i="30"/>
  <c r="G53" i="30"/>
  <c r="F53" i="30"/>
  <c r="E53" i="30"/>
  <c r="D53" i="30"/>
  <c r="G52" i="30"/>
  <c r="F52" i="30"/>
  <c r="E52" i="30"/>
  <c r="D52" i="30"/>
  <c r="G51" i="30"/>
  <c r="F51" i="30"/>
  <c r="E51" i="30"/>
  <c r="D51" i="30"/>
  <c r="G50" i="30"/>
  <c r="F50" i="30"/>
  <c r="E50" i="30"/>
  <c r="D50" i="30"/>
  <c r="G49" i="30"/>
  <c r="F49" i="30"/>
  <c r="E49" i="30"/>
  <c r="D49" i="30"/>
  <c r="G48" i="30"/>
  <c r="F48" i="30"/>
  <c r="E48" i="30"/>
  <c r="D48" i="30"/>
  <c r="G47" i="30"/>
  <c r="F47" i="30"/>
  <c r="E47" i="30"/>
  <c r="D47" i="30"/>
  <c r="G46" i="30"/>
  <c r="F46" i="30"/>
  <c r="E46" i="30"/>
  <c r="D46" i="30"/>
  <c r="G45" i="30"/>
  <c r="F45" i="30"/>
  <c r="E45" i="30"/>
  <c r="D45" i="30"/>
  <c r="G44" i="30"/>
  <c r="F44" i="30"/>
  <c r="E44" i="30"/>
  <c r="D44" i="30"/>
  <c r="G43" i="30"/>
  <c r="F43" i="30"/>
  <c r="E43" i="30"/>
  <c r="D43" i="30"/>
  <c r="G42" i="30"/>
  <c r="F42" i="30"/>
  <c r="E42" i="30"/>
  <c r="D42" i="30"/>
  <c r="G41" i="30"/>
  <c r="F41" i="30"/>
  <c r="E41" i="30"/>
  <c r="D41" i="30"/>
  <c r="G40" i="30"/>
  <c r="F40" i="30"/>
  <c r="E40" i="30"/>
  <c r="D40" i="30"/>
  <c r="G39" i="30"/>
  <c r="F39" i="30"/>
  <c r="E39" i="30"/>
  <c r="D39" i="30"/>
  <c r="G38" i="30"/>
  <c r="F38" i="30"/>
  <c r="E38" i="30"/>
  <c r="D38" i="30"/>
  <c r="G37" i="30"/>
  <c r="F37" i="30"/>
  <c r="E37" i="30"/>
  <c r="D37" i="30"/>
  <c r="G36" i="30"/>
  <c r="F36" i="30"/>
  <c r="E36" i="30"/>
  <c r="D36" i="30"/>
  <c r="G35" i="30"/>
  <c r="F35" i="30"/>
  <c r="E35" i="30"/>
  <c r="D35" i="30"/>
  <c r="G34" i="30"/>
  <c r="F34" i="30"/>
  <c r="E34" i="30"/>
  <c r="D34" i="30"/>
  <c r="G33" i="30"/>
  <c r="F33" i="30"/>
  <c r="E33" i="30"/>
  <c r="D33" i="30"/>
  <c r="G32" i="30"/>
  <c r="F32" i="30"/>
  <c r="E32" i="30"/>
  <c r="D32" i="30"/>
  <c r="G31" i="30"/>
  <c r="F31" i="30"/>
  <c r="E31" i="30"/>
  <c r="D31" i="30"/>
  <c r="G30" i="30"/>
  <c r="F30" i="30"/>
  <c r="E30" i="30"/>
  <c r="D30" i="30"/>
  <c r="G29" i="30"/>
  <c r="F29" i="30"/>
  <c r="E29" i="30"/>
  <c r="D29" i="30"/>
  <c r="G28" i="30"/>
  <c r="G3" i="30"/>
  <c r="F28" i="30"/>
  <c r="E28" i="30"/>
  <c r="D28" i="30"/>
  <c r="K252" i="30"/>
  <c r="J252" i="30"/>
  <c r="K227" i="30"/>
  <c r="K202" i="30"/>
  <c r="K177" i="30"/>
  <c r="K152" i="30"/>
  <c r="K127" i="30"/>
  <c r="K102" i="30"/>
  <c r="K77" i="30"/>
  <c r="K52" i="30"/>
  <c r="K27" i="30"/>
  <c r="G27" i="30"/>
  <c r="F27" i="30"/>
  <c r="E27" i="30"/>
  <c r="D27" i="30"/>
  <c r="K251" i="30"/>
  <c r="J251" i="30"/>
  <c r="K226" i="30"/>
  <c r="K201" i="30"/>
  <c r="K176" i="30"/>
  <c r="K151" i="30"/>
  <c r="K126" i="30"/>
  <c r="K101" i="30"/>
  <c r="K76" i="30"/>
  <c r="K51" i="30"/>
  <c r="K26" i="30"/>
  <c r="G26" i="30"/>
  <c r="F26" i="30"/>
  <c r="E26" i="30"/>
  <c r="D26" i="30"/>
  <c r="K250" i="30"/>
  <c r="J250" i="30"/>
  <c r="K225" i="30"/>
  <c r="K200" i="30"/>
  <c r="K175" i="30"/>
  <c r="K150" i="30"/>
  <c r="K125" i="30"/>
  <c r="K100" i="30"/>
  <c r="K75" i="30"/>
  <c r="K50" i="30"/>
  <c r="K25" i="30"/>
  <c r="G25" i="30"/>
  <c r="F25" i="30"/>
  <c r="E25" i="30"/>
  <c r="D25" i="30"/>
  <c r="K249" i="30"/>
  <c r="J249" i="30"/>
  <c r="K224" i="30"/>
  <c r="K199" i="30"/>
  <c r="K174" i="30"/>
  <c r="K149" i="30"/>
  <c r="K124" i="30"/>
  <c r="K99" i="30"/>
  <c r="K74" i="30"/>
  <c r="K49" i="30"/>
  <c r="K24" i="30"/>
  <c r="G24" i="30"/>
  <c r="F24" i="30"/>
  <c r="E24" i="30"/>
  <c r="D24" i="30"/>
  <c r="K248" i="30"/>
  <c r="J248" i="30"/>
  <c r="K223" i="30"/>
  <c r="K198" i="30"/>
  <c r="K173" i="30"/>
  <c r="K148" i="30"/>
  <c r="K123" i="30"/>
  <c r="K98" i="30"/>
  <c r="K73" i="30"/>
  <c r="K48" i="30"/>
  <c r="K23" i="30"/>
  <c r="G23" i="30"/>
  <c r="F23" i="30"/>
  <c r="E23" i="30"/>
  <c r="D23" i="30"/>
  <c r="K247" i="30"/>
  <c r="J247" i="30"/>
  <c r="K222" i="30"/>
  <c r="K197" i="30"/>
  <c r="K172" i="30"/>
  <c r="K147" i="30"/>
  <c r="K122" i="30"/>
  <c r="K97" i="30"/>
  <c r="K72" i="30"/>
  <c r="K47" i="30"/>
  <c r="K22" i="30"/>
  <c r="G22" i="30"/>
  <c r="F22" i="30"/>
  <c r="E22" i="30"/>
  <c r="D22" i="30"/>
  <c r="K246" i="30"/>
  <c r="J246" i="30"/>
  <c r="K221" i="30"/>
  <c r="K196" i="30"/>
  <c r="K171" i="30"/>
  <c r="K146" i="30"/>
  <c r="K121" i="30"/>
  <c r="K96" i="30"/>
  <c r="K71" i="30"/>
  <c r="K46" i="30"/>
  <c r="K21" i="30"/>
  <c r="G21" i="30"/>
  <c r="F21" i="30"/>
  <c r="E21" i="30"/>
  <c r="D21" i="30"/>
  <c r="K245" i="30"/>
  <c r="J245" i="30"/>
  <c r="K220" i="30"/>
  <c r="K195" i="30"/>
  <c r="K170" i="30"/>
  <c r="K145" i="30"/>
  <c r="K120" i="30"/>
  <c r="K95" i="30"/>
  <c r="K70" i="30"/>
  <c r="K45" i="30"/>
  <c r="K20" i="30"/>
  <c r="G20" i="30"/>
  <c r="F20" i="30"/>
  <c r="E20" i="30"/>
  <c r="D20" i="30"/>
  <c r="K244" i="30"/>
  <c r="J244" i="30"/>
  <c r="K219" i="30"/>
  <c r="K194" i="30"/>
  <c r="K169" i="30"/>
  <c r="K144" i="30"/>
  <c r="K119" i="30"/>
  <c r="K94" i="30"/>
  <c r="K69" i="30"/>
  <c r="K44" i="30"/>
  <c r="K19" i="30"/>
  <c r="G19" i="30"/>
  <c r="F19" i="30"/>
  <c r="E19" i="30"/>
  <c r="D19" i="30"/>
  <c r="K243" i="30"/>
  <c r="J243" i="30"/>
  <c r="K218" i="30"/>
  <c r="K193" i="30"/>
  <c r="K168" i="30"/>
  <c r="K143" i="30"/>
  <c r="K118" i="30"/>
  <c r="K93" i="30"/>
  <c r="K68" i="30"/>
  <c r="K43" i="30"/>
  <c r="K18" i="30"/>
  <c r="G18" i="30"/>
  <c r="F18" i="30"/>
  <c r="E18" i="30"/>
  <c r="D18" i="30"/>
  <c r="K242" i="30"/>
  <c r="J242" i="30"/>
  <c r="K217" i="30"/>
  <c r="K192" i="30"/>
  <c r="K167" i="30"/>
  <c r="K142" i="30"/>
  <c r="K117" i="30"/>
  <c r="K92" i="30"/>
  <c r="K67" i="30"/>
  <c r="K42" i="30"/>
  <c r="K17" i="30"/>
  <c r="G17" i="30"/>
  <c r="F17" i="30"/>
  <c r="E17" i="30"/>
  <c r="D17" i="30"/>
  <c r="K241" i="30"/>
  <c r="J241" i="30"/>
  <c r="K216" i="30"/>
  <c r="K191" i="30"/>
  <c r="K166" i="30"/>
  <c r="K141" i="30"/>
  <c r="K116" i="30"/>
  <c r="K91" i="30"/>
  <c r="K66" i="30"/>
  <c r="K41" i="30"/>
  <c r="K16" i="30"/>
  <c r="G16" i="30"/>
  <c r="F16" i="30"/>
  <c r="E16" i="30"/>
  <c r="D16" i="30"/>
  <c r="K240" i="30"/>
  <c r="J240" i="30"/>
  <c r="K215" i="30"/>
  <c r="K190" i="30"/>
  <c r="K165" i="30"/>
  <c r="K140" i="30"/>
  <c r="K115" i="30"/>
  <c r="K90" i="30"/>
  <c r="K65" i="30"/>
  <c r="K40" i="30"/>
  <c r="K15" i="30"/>
  <c r="G15" i="30"/>
  <c r="F15" i="30"/>
  <c r="E15" i="30"/>
  <c r="D15" i="30"/>
  <c r="K239" i="30"/>
  <c r="J239" i="30"/>
  <c r="K214" i="30"/>
  <c r="K189" i="30"/>
  <c r="K164" i="30"/>
  <c r="K139" i="30"/>
  <c r="K114" i="30"/>
  <c r="K89" i="30"/>
  <c r="K64" i="30"/>
  <c r="K39" i="30"/>
  <c r="K14" i="30"/>
  <c r="G14" i="30"/>
  <c r="F14" i="30"/>
  <c r="E14" i="30"/>
  <c r="D14" i="30"/>
  <c r="K238" i="30"/>
  <c r="J238" i="30"/>
  <c r="K213" i="30"/>
  <c r="K188" i="30"/>
  <c r="K163" i="30"/>
  <c r="K138" i="30"/>
  <c r="K113" i="30"/>
  <c r="K88" i="30"/>
  <c r="K63" i="30"/>
  <c r="K38" i="30"/>
  <c r="K13" i="30"/>
  <c r="G13" i="30"/>
  <c r="F13" i="30"/>
  <c r="E13" i="30"/>
  <c r="D13" i="30"/>
  <c r="K237" i="30"/>
  <c r="J237" i="30"/>
  <c r="K212" i="30"/>
  <c r="K187" i="30"/>
  <c r="K162" i="30"/>
  <c r="K137" i="30"/>
  <c r="K112" i="30"/>
  <c r="K87" i="30"/>
  <c r="K62" i="30"/>
  <c r="K37" i="30"/>
  <c r="K12" i="30"/>
  <c r="G12" i="30"/>
  <c r="F12" i="30"/>
  <c r="E12" i="30"/>
  <c r="D12" i="30"/>
  <c r="K236" i="30"/>
  <c r="J236" i="30"/>
  <c r="K211" i="30"/>
  <c r="K186" i="30"/>
  <c r="K161" i="30"/>
  <c r="K136" i="30"/>
  <c r="K111" i="30"/>
  <c r="K86" i="30"/>
  <c r="K61" i="30"/>
  <c r="K36" i="30"/>
  <c r="K11" i="30"/>
  <c r="G11" i="30"/>
  <c r="F11" i="30"/>
  <c r="E11" i="30"/>
  <c r="D11" i="30"/>
  <c r="K235" i="30"/>
  <c r="J235" i="30"/>
  <c r="K210" i="30"/>
  <c r="K185" i="30"/>
  <c r="K160" i="30"/>
  <c r="K135" i="30"/>
  <c r="K110" i="30"/>
  <c r="K85" i="30"/>
  <c r="K60" i="30"/>
  <c r="K35" i="30"/>
  <c r="K10" i="30"/>
  <c r="G10" i="30"/>
  <c r="F10" i="30"/>
  <c r="E10" i="30"/>
  <c r="D10" i="30"/>
  <c r="K234" i="30"/>
  <c r="J234" i="30"/>
  <c r="K209" i="30"/>
  <c r="K184" i="30"/>
  <c r="K159" i="30"/>
  <c r="K134" i="30"/>
  <c r="K109" i="30"/>
  <c r="K84" i="30"/>
  <c r="K59" i="30"/>
  <c r="K34" i="30"/>
  <c r="K9" i="30"/>
  <c r="G9" i="30"/>
  <c r="F9" i="30"/>
  <c r="E9" i="30"/>
  <c r="D9" i="30"/>
  <c r="K233" i="30"/>
  <c r="J233" i="30"/>
  <c r="K208" i="30"/>
  <c r="K183" i="30"/>
  <c r="K158" i="30"/>
  <c r="K133" i="30"/>
  <c r="K108" i="30"/>
  <c r="K83" i="30"/>
  <c r="K58" i="30"/>
  <c r="K33" i="30"/>
  <c r="K8" i="30"/>
  <c r="G8" i="30"/>
  <c r="F8" i="30"/>
  <c r="E8" i="30"/>
  <c r="D8" i="30"/>
  <c r="K232" i="30"/>
  <c r="J232" i="30"/>
  <c r="K207" i="30"/>
  <c r="K182" i="30"/>
  <c r="K157" i="30"/>
  <c r="K132" i="30"/>
  <c r="K107" i="30"/>
  <c r="K82" i="30"/>
  <c r="K57" i="30"/>
  <c r="K32" i="30"/>
  <c r="K7" i="30"/>
  <c r="G7" i="30"/>
  <c r="F7" i="30"/>
  <c r="E7" i="30"/>
  <c r="D7" i="30"/>
  <c r="K231" i="30"/>
  <c r="J231" i="30"/>
  <c r="K206" i="30"/>
  <c r="K181" i="30"/>
  <c r="K156" i="30"/>
  <c r="K131" i="30"/>
  <c r="K106" i="30"/>
  <c r="K81" i="30"/>
  <c r="K56" i="30"/>
  <c r="K31" i="30"/>
  <c r="K6" i="30"/>
  <c r="G6" i="30"/>
  <c r="F6" i="30"/>
  <c r="E6" i="30"/>
  <c r="D6" i="30"/>
  <c r="K230" i="30"/>
  <c r="J230" i="30"/>
  <c r="K205" i="30"/>
  <c r="K180" i="30"/>
  <c r="K155" i="30"/>
  <c r="K130" i="30"/>
  <c r="K105" i="30"/>
  <c r="K80" i="30"/>
  <c r="K55" i="30"/>
  <c r="K30" i="30"/>
  <c r="K5" i="30"/>
  <c r="G5" i="30"/>
  <c r="F5" i="30"/>
  <c r="E5" i="30"/>
  <c r="D5" i="30"/>
  <c r="K229" i="30"/>
  <c r="J229" i="30"/>
  <c r="K204" i="30"/>
  <c r="K179" i="30"/>
  <c r="K154" i="30"/>
  <c r="K129" i="30"/>
  <c r="K104" i="30"/>
  <c r="K79" i="30"/>
  <c r="K54" i="30"/>
  <c r="K29" i="30"/>
  <c r="K4" i="30"/>
  <c r="G4" i="30"/>
  <c r="F4" i="30"/>
  <c r="E4" i="30"/>
  <c r="D4" i="30"/>
  <c r="K228" i="30"/>
  <c r="J228" i="30"/>
  <c r="K203" i="30"/>
  <c r="K178" i="30"/>
  <c r="K153" i="30"/>
  <c r="K128" i="30"/>
  <c r="K103" i="30"/>
  <c r="K78" i="30"/>
  <c r="K53" i="30"/>
  <c r="K28" i="30"/>
  <c r="K3" i="30"/>
  <c r="F3" i="30"/>
  <c r="E3" i="30"/>
  <c r="D3" i="30"/>
  <c r="BR85" i="29" l="1"/>
  <c r="BR80" i="29"/>
  <c r="BR56" i="29"/>
  <c r="G56" i="29"/>
  <c r="BR62" i="29"/>
  <c r="G62" i="29"/>
  <c r="BR32" i="29"/>
  <c r="G32" i="29"/>
  <c r="BK85" i="29"/>
  <c r="BJ85" i="29"/>
  <c r="BD85" i="29"/>
  <c r="AX85" i="29"/>
  <c r="AR85" i="29"/>
  <c r="AL85" i="29"/>
  <c r="AF85" i="29"/>
  <c r="Z85" i="29"/>
  <c r="T85" i="29"/>
  <c r="N85" i="29"/>
  <c r="H85" i="29"/>
  <c r="F85" i="29"/>
  <c r="E85" i="29"/>
  <c r="D85" i="29"/>
  <c r="C85" i="29"/>
  <c r="BK80" i="29"/>
  <c r="BJ80" i="29"/>
  <c r="BD80" i="29"/>
  <c r="AX80" i="29"/>
  <c r="AR80" i="29"/>
  <c r="AL80" i="29"/>
  <c r="AF80" i="29"/>
  <c r="Z80" i="29"/>
  <c r="T80" i="29"/>
  <c r="N80" i="29"/>
  <c r="H80" i="29"/>
  <c r="F80" i="29"/>
  <c r="E80" i="29"/>
  <c r="D80" i="29"/>
  <c r="C80" i="29"/>
  <c r="C57" i="29"/>
  <c r="D57" i="29"/>
  <c r="E57" i="29"/>
  <c r="F57" i="29"/>
  <c r="H57" i="29"/>
  <c r="N57" i="29"/>
  <c r="T57" i="29"/>
  <c r="Z57" i="29"/>
  <c r="AF57" i="29"/>
  <c r="AL57" i="29"/>
  <c r="AR57" i="29"/>
  <c r="BD57" i="29"/>
  <c r="BJ57" i="29"/>
  <c r="BK57" i="29"/>
  <c r="BR57" i="29"/>
  <c r="H63" i="29"/>
  <c r="N63" i="29"/>
  <c r="T63" i="29"/>
  <c r="AF63" i="29"/>
  <c r="AL63" i="29"/>
  <c r="AR63" i="29"/>
  <c r="BD63" i="29"/>
  <c r="BJ63" i="29"/>
  <c r="BK63" i="29"/>
  <c r="BR63" i="29"/>
  <c r="H69" i="29"/>
  <c r="N69" i="29"/>
  <c r="T69" i="29"/>
  <c r="Z69" i="29"/>
  <c r="AF69" i="29"/>
  <c r="AL69" i="29"/>
  <c r="AR69" i="29"/>
  <c r="BD69" i="29"/>
  <c r="BJ69" i="29"/>
  <c r="BK69" i="29"/>
  <c r="BR69" i="29"/>
  <c r="C68" i="29"/>
  <c r="D68" i="29"/>
  <c r="E68" i="29"/>
  <c r="F68" i="29"/>
  <c r="H68" i="29"/>
  <c r="N68" i="29"/>
  <c r="T68" i="29"/>
  <c r="AF68" i="29"/>
  <c r="AL68" i="29"/>
  <c r="AR68" i="29"/>
  <c r="BD68" i="29"/>
  <c r="BJ68" i="29"/>
  <c r="BK68" i="29"/>
  <c r="BR68" i="29"/>
  <c r="C33" i="29"/>
  <c r="D33" i="29"/>
  <c r="E33" i="29"/>
  <c r="F33" i="29"/>
  <c r="H33" i="29"/>
  <c r="N33" i="29"/>
  <c r="T33" i="29"/>
  <c r="Z33" i="29"/>
  <c r="AF33" i="29"/>
  <c r="AL33" i="29"/>
  <c r="AR33" i="29"/>
  <c r="AX33" i="29"/>
  <c r="BD33" i="29"/>
  <c r="BJ33" i="29"/>
  <c r="BK33" i="29"/>
  <c r="BR33" i="29"/>
  <c r="C34" i="29"/>
  <c r="D34" i="29"/>
  <c r="E34" i="29"/>
  <c r="F34" i="29"/>
  <c r="H34" i="29"/>
  <c r="N34" i="29"/>
  <c r="T34" i="29"/>
  <c r="Z34" i="29"/>
  <c r="AF34" i="29"/>
  <c r="AL34" i="29"/>
  <c r="AR34" i="29"/>
  <c r="AX34" i="29"/>
  <c r="BD34" i="29"/>
  <c r="BJ34" i="29"/>
  <c r="BK34" i="29"/>
  <c r="BR34" i="29"/>
  <c r="C35" i="29"/>
  <c r="D35" i="29"/>
  <c r="E35" i="29"/>
  <c r="F35" i="29"/>
  <c r="H35" i="29"/>
  <c r="N35" i="29"/>
  <c r="T35" i="29"/>
  <c r="Z35" i="29"/>
  <c r="AF35" i="29"/>
  <c r="AL35" i="29"/>
  <c r="AR35" i="29"/>
  <c r="AX35" i="29"/>
  <c r="BD35" i="29"/>
  <c r="BJ35" i="29"/>
  <c r="BK35" i="29"/>
  <c r="BR35" i="29"/>
  <c r="C36" i="29"/>
  <c r="D36" i="29"/>
  <c r="E36" i="29"/>
  <c r="F36" i="29"/>
  <c r="H36" i="29"/>
  <c r="N36" i="29"/>
  <c r="T36" i="29"/>
  <c r="Z36" i="29"/>
  <c r="AF36" i="29"/>
  <c r="AL36" i="29"/>
  <c r="AR36" i="29"/>
  <c r="AX36" i="29"/>
  <c r="BD36" i="29"/>
  <c r="BJ36" i="29"/>
  <c r="BK36" i="29"/>
  <c r="BR36" i="29"/>
  <c r="C37" i="29"/>
  <c r="D37" i="29"/>
  <c r="E37" i="29"/>
  <c r="F37" i="29"/>
  <c r="H37" i="29"/>
  <c r="N37" i="29"/>
  <c r="T37" i="29"/>
  <c r="Z37" i="29"/>
  <c r="AF37" i="29"/>
  <c r="AL37" i="29"/>
  <c r="AR37" i="29"/>
  <c r="AX37" i="29"/>
  <c r="BD37" i="29"/>
  <c r="BJ37" i="29"/>
  <c r="BK37" i="29"/>
  <c r="BR37" i="29"/>
  <c r="C38" i="29"/>
  <c r="D38" i="29"/>
  <c r="E38" i="29"/>
  <c r="F38" i="29"/>
  <c r="H38" i="29"/>
  <c r="N38" i="29"/>
  <c r="T38" i="29"/>
  <c r="Z38" i="29"/>
  <c r="AF38" i="29"/>
  <c r="AL38" i="29"/>
  <c r="AR38" i="29"/>
  <c r="AX38" i="29"/>
  <c r="BD38" i="29"/>
  <c r="BJ38" i="29"/>
  <c r="BK38" i="29"/>
  <c r="BR38" i="29"/>
  <c r="C45" i="29"/>
  <c r="D45" i="29"/>
  <c r="E45" i="29"/>
  <c r="F45" i="29"/>
  <c r="H39" i="29"/>
  <c r="N39" i="29"/>
  <c r="T39" i="29"/>
  <c r="Z39" i="29"/>
  <c r="AF39" i="29"/>
  <c r="AL39" i="29"/>
  <c r="AR39" i="29"/>
  <c r="AX39" i="29"/>
  <c r="BD39" i="29"/>
  <c r="BJ39" i="29"/>
  <c r="BK39" i="29"/>
  <c r="BR39" i="29"/>
  <c r="C40" i="29"/>
  <c r="D40" i="29"/>
  <c r="E40" i="29"/>
  <c r="F40" i="29"/>
  <c r="H40" i="29"/>
  <c r="N40" i="29"/>
  <c r="T40" i="29"/>
  <c r="Z40" i="29"/>
  <c r="AF40" i="29"/>
  <c r="AL40" i="29"/>
  <c r="AR40" i="29"/>
  <c r="AX40" i="29"/>
  <c r="BD40" i="29"/>
  <c r="BJ40" i="29"/>
  <c r="BK40" i="29"/>
  <c r="BR40" i="29"/>
  <c r="C39" i="29"/>
  <c r="D39" i="29"/>
  <c r="E39" i="29"/>
  <c r="F39" i="29"/>
  <c r="F41" i="29"/>
  <c r="E41" i="29"/>
  <c r="D41" i="29"/>
  <c r="C41" i="29"/>
  <c r="BJ32" i="29"/>
  <c r="AL32" i="29"/>
  <c r="N32" i="29"/>
  <c r="D32" i="29"/>
  <c r="G6" i="27"/>
  <c r="I6" i="27" s="1"/>
  <c r="J6" i="27" s="1"/>
  <c r="K6" i="27" s="1"/>
  <c r="L6" i="27" s="1"/>
  <c r="M6" i="27" s="1"/>
  <c r="BL6" i="27"/>
  <c r="BL10" i="25"/>
  <c r="L249" i="30" s="1"/>
  <c r="G10" i="25"/>
  <c r="BL9" i="27"/>
  <c r="G9" i="27"/>
  <c r="AY9" i="27" s="1"/>
  <c r="AZ9" i="27" s="1"/>
  <c r="BA9" i="27" s="1"/>
  <c r="BB9" i="27" s="1"/>
  <c r="BC9" i="27" s="1"/>
  <c r="BL8" i="27"/>
  <c r="G8" i="27"/>
  <c r="AY8" i="27" s="1"/>
  <c r="AZ8" i="27" s="1"/>
  <c r="BA8" i="27" s="1"/>
  <c r="BB8" i="27" s="1"/>
  <c r="BC8" i="27" s="1"/>
  <c r="BL7" i="27"/>
  <c r="G7" i="27"/>
  <c r="AY7" i="27" s="1"/>
  <c r="AZ7" i="27" s="1"/>
  <c r="BA7" i="27" s="1"/>
  <c r="BB7" i="27" s="1"/>
  <c r="BC7" i="27" s="1"/>
  <c r="BL5" i="27"/>
  <c r="G5" i="27"/>
  <c r="AY5" i="27" s="1"/>
  <c r="AZ5" i="27" s="1"/>
  <c r="BA5" i="27" s="1"/>
  <c r="BB5" i="27" s="1"/>
  <c r="BC5" i="27" s="1"/>
  <c r="BL4" i="27"/>
  <c r="G4" i="27"/>
  <c r="AA4" i="27" s="1"/>
  <c r="AB4" i="27" s="1"/>
  <c r="AC4" i="27" s="1"/>
  <c r="AD4" i="27" s="1"/>
  <c r="AE4" i="27" s="1"/>
  <c r="BL3" i="27"/>
  <c r="G3" i="27"/>
  <c r="BE3" i="27" s="1"/>
  <c r="BF3" i="27" s="1"/>
  <c r="BG3" i="27" s="1"/>
  <c r="BH3" i="27" s="1"/>
  <c r="BI3" i="27" s="1"/>
  <c r="BL25" i="27"/>
  <c r="G25" i="27"/>
  <c r="AG25" i="27" s="1"/>
  <c r="AH25" i="27" s="1"/>
  <c r="AI25" i="27" s="1"/>
  <c r="AJ25" i="27" s="1"/>
  <c r="AK25" i="27" s="1"/>
  <c r="BL24" i="27"/>
  <c r="G24" i="27"/>
  <c r="BL23" i="27"/>
  <c r="G23" i="27"/>
  <c r="BE23" i="27" s="1"/>
  <c r="BF23" i="27" s="1"/>
  <c r="BG23" i="27" s="1"/>
  <c r="BH23" i="27" s="1"/>
  <c r="BI23" i="27" s="1"/>
  <c r="BL22" i="27"/>
  <c r="G22" i="27"/>
  <c r="AS22" i="27" s="1"/>
  <c r="AT22" i="27" s="1"/>
  <c r="AU22" i="27" s="1"/>
  <c r="AV22" i="27" s="1"/>
  <c r="AW22" i="27" s="1"/>
  <c r="BL21" i="27"/>
  <c r="G21" i="27"/>
  <c r="AA21" i="27" s="1"/>
  <c r="AB21" i="27" s="1"/>
  <c r="AC21" i="27" s="1"/>
  <c r="AD21" i="27" s="1"/>
  <c r="AE21" i="27" s="1"/>
  <c r="BL20" i="27"/>
  <c r="G20" i="27"/>
  <c r="BL19" i="27"/>
  <c r="G19" i="27"/>
  <c r="AY19" i="27" s="1"/>
  <c r="AZ19" i="27" s="1"/>
  <c r="BA19" i="27" s="1"/>
  <c r="BB19" i="27" s="1"/>
  <c r="BC19" i="27" s="1"/>
  <c r="BL18" i="27"/>
  <c r="G18" i="27"/>
  <c r="U18" i="27" s="1"/>
  <c r="V18" i="27" s="1"/>
  <c r="W18" i="27" s="1"/>
  <c r="X18" i="27" s="1"/>
  <c r="Y18" i="27" s="1"/>
  <c r="BL13" i="27"/>
  <c r="G13" i="27"/>
  <c r="AY13" i="27" s="1"/>
  <c r="AZ13" i="27" s="1"/>
  <c r="BA13" i="27" s="1"/>
  <c r="BB13" i="27" s="1"/>
  <c r="BC13" i="27" s="1"/>
  <c r="BM12" i="27"/>
  <c r="BN12" i="27" s="1"/>
  <c r="BL12" i="27"/>
  <c r="BE12" i="27"/>
  <c r="BF12" i="27" s="1"/>
  <c r="BG12" i="27" s="1"/>
  <c r="BH12" i="27" s="1"/>
  <c r="BI12" i="27" s="1"/>
  <c r="AY12" i="27"/>
  <c r="AZ12" i="27" s="1"/>
  <c r="BA12" i="27" s="1"/>
  <c r="BB12" i="27" s="1"/>
  <c r="BC12" i="27" s="1"/>
  <c r="AS12" i="27"/>
  <c r="AT12" i="27" s="1"/>
  <c r="AU12" i="27" s="1"/>
  <c r="AV12" i="27" s="1"/>
  <c r="AW12" i="27" s="1"/>
  <c r="AP12" i="27"/>
  <c r="AQ12" i="27" s="1"/>
  <c r="AG12" i="27"/>
  <c r="AH12" i="27" s="1"/>
  <c r="AI12" i="27" s="1"/>
  <c r="AJ12" i="27" s="1"/>
  <c r="AK12" i="27" s="1"/>
  <c r="AA12" i="27"/>
  <c r="AB12" i="27" s="1"/>
  <c r="AC12" i="27" s="1"/>
  <c r="AD12" i="27" s="1"/>
  <c r="AE12" i="27" s="1"/>
  <c r="U12" i="27"/>
  <c r="V12" i="27" s="1"/>
  <c r="W12" i="27" s="1"/>
  <c r="X12" i="27" s="1"/>
  <c r="Y12" i="27" s="1"/>
  <c r="O12" i="27"/>
  <c r="P12" i="27" s="1"/>
  <c r="Q12" i="27" s="1"/>
  <c r="R12" i="27" s="1"/>
  <c r="S12" i="27" s="1"/>
  <c r="I12" i="27"/>
  <c r="J12" i="27" s="1"/>
  <c r="K12" i="27" s="1"/>
  <c r="L12" i="27" s="1"/>
  <c r="M12" i="27" s="1"/>
  <c r="BL11" i="27"/>
  <c r="G11" i="27"/>
  <c r="BL10" i="27"/>
  <c r="G10" i="27"/>
  <c r="BL9" i="25"/>
  <c r="L231" i="30" s="1"/>
  <c r="G9" i="25"/>
  <c r="BL5" i="25"/>
  <c r="G5" i="25"/>
  <c r="BL3" i="25"/>
  <c r="G3" i="25"/>
  <c r="BL6" i="25"/>
  <c r="G6" i="25"/>
  <c r="BL23" i="25"/>
  <c r="G23" i="25"/>
  <c r="BL18" i="25"/>
  <c r="L238" i="30" s="1"/>
  <c r="G18" i="25"/>
  <c r="BL16" i="25"/>
  <c r="L236" i="30" s="1"/>
  <c r="G16" i="25"/>
  <c r="BL20" i="25"/>
  <c r="G20" i="25"/>
  <c r="BL27" i="25"/>
  <c r="L246" i="30" s="1"/>
  <c r="G27" i="25"/>
  <c r="G38" i="29" s="1"/>
  <c r="BL17" i="25"/>
  <c r="G17" i="25"/>
  <c r="BL12" i="25"/>
  <c r="L245" i="30" s="1"/>
  <c r="G12" i="25"/>
  <c r="BL11" i="25"/>
  <c r="G11" i="25"/>
  <c r="G36" i="29" s="1"/>
  <c r="BL25" i="25"/>
  <c r="L243" i="30" s="1"/>
  <c r="G25" i="25"/>
  <c r="BL8" i="25"/>
  <c r="G8" i="25"/>
  <c r="BL24" i="25"/>
  <c r="L242" i="30" s="1"/>
  <c r="G24" i="25"/>
  <c r="BL26" i="25"/>
  <c r="G26" i="25"/>
  <c r="BL4" i="25"/>
  <c r="G4" i="25"/>
  <c r="BL21" i="25"/>
  <c r="G21" i="25"/>
  <c r="BL19" i="25"/>
  <c r="G19" i="25"/>
  <c r="BL22" i="25"/>
  <c r="G22" i="25"/>
  <c r="BL17" i="27"/>
  <c r="G17" i="27"/>
  <c r="I17" i="27" s="1"/>
  <c r="J17" i="27" s="1"/>
  <c r="K17" i="27" s="1"/>
  <c r="L17" i="27" s="1"/>
  <c r="M17" i="27" s="1"/>
  <c r="BL16" i="27"/>
  <c r="G16" i="27"/>
  <c r="AY16" i="27" s="1"/>
  <c r="AZ16" i="27" s="1"/>
  <c r="BA16" i="27" s="1"/>
  <c r="BB16" i="27" s="1"/>
  <c r="BC16" i="27" s="1"/>
  <c r="BL15" i="27"/>
  <c r="G15" i="27"/>
  <c r="BE15" i="27" s="1"/>
  <c r="BF15" i="27" s="1"/>
  <c r="BG15" i="27" s="1"/>
  <c r="BH15" i="27" s="1"/>
  <c r="BI15" i="27" s="1"/>
  <c r="BL14" i="27"/>
  <c r="G14" i="27"/>
  <c r="AM14" i="27" s="1"/>
  <c r="AN14" i="27" s="1"/>
  <c r="AO14" i="27" s="1"/>
  <c r="AP14" i="27" s="1"/>
  <c r="AQ14" i="27" s="1"/>
  <c r="BL13" i="25"/>
  <c r="L232" i="30" s="1"/>
  <c r="G13" i="25"/>
  <c r="BL7" i="25"/>
  <c r="L228" i="30" s="1"/>
  <c r="G7" i="25"/>
  <c r="BL15" i="25"/>
  <c r="L252" i="30" s="1"/>
  <c r="G15" i="25"/>
  <c r="BL14" i="25"/>
  <c r="L251" i="30" s="1"/>
  <c r="G14" i="25"/>
  <c r="G80" i="29" s="1"/>
  <c r="BL7" i="18"/>
  <c r="G7" i="18"/>
  <c r="AY7" i="18" s="1"/>
  <c r="AZ7" i="18" s="1"/>
  <c r="BA7" i="18" s="1"/>
  <c r="BB7" i="18" s="1"/>
  <c r="BC7" i="18" s="1"/>
  <c r="BL6" i="18"/>
  <c r="G6" i="18"/>
  <c r="BE6" i="18" s="1"/>
  <c r="BF6" i="18" s="1"/>
  <c r="BG6" i="18" s="1"/>
  <c r="BH6" i="18" s="1"/>
  <c r="BI6" i="18" s="1"/>
  <c r="BL5" i="18"/>
  <c r="G5" i="18"/>
  <c r="AM5" i="18" s="1"/>
  <c r="AN5" i="18" s="1"/>
  <c r="AO5" i="18" s="1"/>
  <c r="AP5" i="18" s="1"/>
  <c r="AQ5" i="18" s="1"/>
  <c r="BL4" i="18"/>
  <c r="G4" i="18"/>
  <c r="BM8" i="18"/>
  <c r="BN8" i="18" s="1"/>
  <c r="BL8" i="18"/>
  <c r="BE8" i="18"/>
  <c r="BF8" i="18" s="1"/>
  <c r="BG8" i="18" s="1"/>
  <c r="BH8" i="18" s="1"/>
  <c r="BI8" i="18" s="1"/>
  <c r="AY8" i="18"/>
  <c r="AZ8" i="18" s="1"/>
  <c r="BA8" i="18" s="1"/>
  <c r="BB8" i="18" s="1"/>
  <c r="BC8" i="18" s="1"/>
  <c r="AS8" i="18"/>
  <c r="AT8" i="18" s="1"/>
  <c r="AU8" i="18" s="1"/>
  <c r="AV8" i="18" s="1"/>
  <c r="AW8" i="18" s="1"/>
  <c r="AP8" i="18"/>
  <c r="AQ8" i="18" s="1"/>
  <c r="AG8" i="18"/>
  <c r="AH8" i="18" s="1"/>
  <c r="AI8" i="18" s="1"/>
  <c r="AJ8" i="18" s="1"/>
  <c r="AK8" i="18" s="1"/>
  <c r="AA8" i="18"/>
  <c r="AB8" i="18" s="1"/>
  <c r="AC8" i="18" s="1"/>
  <c r="AD8" i="18" s="1"/>
  <c r="AE8" i="18" s="1"/>
  <c r="U8" i="18"/>
  <c r="V8" i="18" s="1"/>
  <c r="W8" i="18" s="1"/>
  <c r="X8" i="18" s="1"/>
  <c r="Y8" i="18" s="1"/>
  <c r="O8" i="18"/>
  <c r="P8" i="18" s="1"/>
  <c r="Q8" i="18" s="1"/>
  <c r="R8" i="18" s="1"/>
  <c r="S8" i="18" s="1"/>
  <c r="I8" i="18"/>
  <c r="J8" i="18" s="1"/>
  <c r="K8" i="18" s="1"/>
  <c r="L8" i="18" s="1"/>
  <c r="M8" i="18" s="1"/>
  <c r="BM3" i="18"/>
  <c r="BN3" i="18" s="1"/>
  <c r="BL3" i="18"/>
  <c r="BE3" i="18"/>
  <c r="BF3" i="18" s="1"/>
  <c r="BG3" i="18" s="1"/>
  <c r="BH3" i="18" s="1"/>
  <c r="BI3" i="18" s="1"/>
  <c r="AY3" i="18"/>
  <c r="AZ3" i="18" s="1"/>
  <c r="BA3" i="18" s="1"/>
  <c r="BB3" i="18" s="1"/>
  <c r="BC3" i="18" s="1"/>
  <c r="AS3" i="18"/>
  <c r="AT3" i="18" s="1"/>
  <c r="AU3" i="18" s="1"/>
  <c r="AV3" i="18" s="1"/>
  <c r="AW3" i="18" s="1"/>
  <c r="AP3" i="18"/>
  <c r="AQ3" i="18" s="1"/>
  <c r="AG3" i="18"/>
  <c r="AH3" i="18" s="1"/>
  <c r="AI3" i="18" s="1"/>
  <c r="AJ3" i="18" s="1"/>
  <c r="AK3" i="18" s="1"/>
  <c r="AA3" i="18"/>
  <c r="AB3" i="18" s="1"/>
  <c r="AC3" i="18" s="1"/>
  <c r="AD3" i="18" s="1"/>
  <c r="AE3" i="18" s="1"/>
  <c r="U3" i="18"/>
  <c r="V3" i="18" s="1"/>
  <c r="W3" i="18" s="1"/>
  <c r="X3" i="18" s="1"/>
  <c r="Y3" i="18" s="1"/>
  <c r="O3" i="18"/>
  <c r="P3" i="18" s="1"/>
  <c r="Q3" i="18" s="1"/>
  <c r="R3" i="18" s="1"/>
  <c r="S3" i="18" s="1"/>
  <c r="I3" i="18"/>
  <c r="J3" i="18" s="1"/>
  <c r="K3" i="18" s="1"/>
  <c r="L3" i="18" s="1"/>
  <c r="M3" i="18" s="1"/>
  <c r="L3" i="15"/>
  <c r="AP8" i="16"/>
  <c r="AQ8" i="16" s="1"/>
  <c r="AP7" i="16"/>
  <c r="AQ7" i="16" s="1"/>
  <c r="G12" i="18"/>
  <c r="G11" i="18"/>
  <c r="G10" i="18"/>
  <c r="G9" i="18"/>
  <c r="G12" i="15"/>
  <c r="G11" i="15"/>
  <c r="G10" i="15"/>
  <c r="G9" i="15"/>
  <c r="G8" i="15"/>
  <c r="G7" i="15"/>
  <c r="G6" i="15"/>
  <c r="G5" i="15"/>
  <c r="G4" i="15"/>
  <c r="G6" i="16"/>
  <c r="G5" i="16"/>
  <c r="G4" i="16"/>
  <c r="G3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9" i="16"/>
  <c r="BM8" i="16"/>
  <c r="BN8" i="16" s="1"/>
  <c r="BL8" i="16"/>
  <c r="BF8" i="16"/>
  <c r="BG8" i="16" s="1"/>
  <c r="BH8" i="16" s="1"/>
  <c r="BI8" i="16" s="1"/>
  <c r="BE8" i="16"/>
  <c r="AY8" i="16"/>
  <c r="AZ8" i="16" s="1"/>
  <c r="BA8" i="16" s="1"/>
  <c r="BB8" i="16" s="1"/>
  <c r="BC8" i="16" s="1"/>
  <c r="AS8" i="16"/>
  <c r="AT8" i="16" s="1"/>
  <c r="AU8" i="16" s="1"/>
  <c r="AV8" i="16" s="1"/>
  <c r="AW8" i="16" s="1"/>
  <c r="AG8" i="16"/>
  <c r="AH8" i="16" s="1"/>
  <c r="AI8" i="16" s="1"/>
  <c r="AJ8" i="16" s="1"/>
  <c r="AK8" i="16" s="1"/>
  <c r="AA8" i="16"/>
  <c r="AB8" i="16" s="1"/>
  <c r="AC8" i="16" s="1"/>
  <c r="AD8" i="16" s="1"/>
  <c r="AE8" i="16" s="1"/>
  <c r="V8" i="16"/>
  <c r="W8" i="16" s="1"/>
  <c r="X8" i="16" s="1"/>
  <c r="Y8" i="16" s="1"/>
  <c r="U8" i="16"/>
  <c r="O8" i="16"/>
  <c r="P8" i="16" s="1"/>
  <c r="Q8" i="16" s="1"/>
  <c r="R8" i="16" s="1"/>
  <c r="S8" i="16" s="1"/>
  <c r="I8" i="16"/>
  <c r="J8" i="16" s="1"/>
  <c r="K8" i="16" s="1"/>
  <c r="L8" i="16" s="1"/>
  <c r="M8" i="16" s="1"/>
  <c r="BM7" i="16"/>
  <c r="BN7" i="16" s="1"/>
  <c r="BL7" i="16"/>
  <c r="BE7" i="16"/>
  <c r="BF7" i="16" s="1"/>
  <c r="BG7" i="16" s="1"/>
  <c r="BH7" i="16" s="1"/>
  <c r="BI7" i="16" s="1"/>
  <c r="AY7" i="16"/>
  <c r="AZ7" i="16" s="1"/>
  <c r="BA7" i="16" s="1"/>
  <c r="BB7" i="16" s="1"/>
  <c r="BC7" i="16" s="1"/>
  <c r="AS7" i="16"/>
  <c r="AT7" i="16" s="1"/>
  <c r="AU7" i="16" s="1"/>
  <c r="AV7" i="16" s="1"/>
  <c r="AW7" i="16" s="1"/>
  <c r="AG7" i="16"/>
  <c r="AH7" i="16" s="1"/>
  <c r="AI7" i="16" s="1"/>
  <c r="AJ7" i="16" s="1"/>
  <c r="AK7" i="16" s="1"/>
  <c r="AA7" i="16"/>
  <c r="AB7" i="16" s="1"/>
  <c r="AC7" i="16" s="1"/>
  <c r="AD7" i="16" s="1"/>
  <c r="AE7" i="16" s="1"/>
  <c r="U7" i="16"/>
  <c r="V7" i="16" s="1"/>
  <c r="W7" i="16" s="1"/>
  <c r="X7" i="16" s="1"/>
  <c r="Y7" i="16" s="1"/>
  <c r="O7" i="16"/>
  <c r="P7" i="16" s="1"/>
  <c r="Q7" i="16" s="1"/>
  <c r="R7" i="16" s="1"/>
  <c r="S7" i="16" s="1"/>
  <c r="J7" i="16"/>
  <c r="K7" i="16" s="1"/>
  <c r="L7" i="16" s="1"/>
  <c r="M7" i="16" s="1"/>
  <c r="I7" i="16"/>
  <c r="BM5" i="16"/>
  <c r="BN5" i="16" s="1"/>
  <c r="BO5" i="16" s="1"/>
  <c r="BP5" i="16" s="1"/>
  <c r="BQ5" i="16" s="1"/>
  <c r="BL5" i="16"/>
  <c r="BE5" i="16"/>
  <c r="BF5" i="16" s="1"/>
  <c r="BG5" i="16" s="1"/>
  <c r="BH5" i="16" s="1"/>
  <c r="BI5" i="16" s="1"/>
  <c r="AY5" i="16"/>
  <c r="AZ5" i="16" s="1"/>
  <c r="BA5" i="16" s="1"/>
  <c r="BB5" i="16" s="1"/>
  <c r="BC5" i="16" s="1"/>
  <c r="AS5" i="16"/>
  <c r="AT5" i="16" s="1"/>
  <c r="AU5" i="16" s="1"/>
  <c r="AV5" i="16" s="1"/>
  <c r="AW5" i="16" s="1"/>
  <c r="AM5" i="16"/>
  <c r="AN5" i="16" s="1"/>
  <c r="AO5" i="16" s="1"/>
  <c r="AP5" i="16" s="1"/>
  <c r="AQ5" i="16" s="1"/>
  <c r="AG5" i="16"/>
  <c r="AH5" i="16" s="1"/>
  <c r="AI5" i="16" s="1"/>
  <c r="AJ5" i="16" s="1"/>
  <c r="AK5" i="16" s="1"/>
  <c r="AA5" i="16"/>
  <c r="AB5" i="16" s="1"/>
  <c r="AC5" i="16" s="1"/>
  <c r="AD5" i="16" s="1"/>
  <c r="AE5" i="16" s="1"/>
  <c r="U5" i="16"/>
  <c r="V5" i="16" s="1"/>
  <c r="W5" i="16" s="1"/>
  <c r="X5" i="16" s="1"/>
  <c r="Y5" i="16" s="1"/>
  <c r="O5" i="16"/>
  <c r="P5" i="16" s="1"/>
  <c r="Q5" i="16" s="1"/>
  <c r="R5" i="16" s="1"/>
  <c r="S5" i="16" s="1"/>
  <c r="I5" i="16"/>
  <c r="J5" i="16" s="1"/>
  <c r="K5" i="16" s="1"/>
  <c r="L5" i="16" s="1"/>
  <c r="M5" i="16" s="1"/>
  <c r="Z45" i="29" l="1"/>
  <c r="Z41" i="29"/>
  <c r="BK45" i="29"/>
  <c r="BK41" i="29"/>
  <c r="AR45" i="29"/>
  <c r="AR41" i="29"/>
  <c r="T45" i="29"/>
  <c r="T41" i="29"/>
  <c r="BR45" i="29"/>
  <c r="BR41" i="29"/>
  <c r="BJ45" i="29"/>
  <c r="BJ41" i="29"/>
  <c r="AL45" i="29"/>
  <c r="AL41" i="29"/>
  <c r="N45" i="29"/>
  <c r="N41" i="29"/>
  <c r="AX45" i="29"/>
  <c r="AX41" i="29"/>
  <c r="G45" i="29"/>
  <c r="G41" i="29"/>
  <c r="BD45" i="29"/>
  <c r="BD41" i="29"/>
  <c r="AF45" i="29"/>
  <c r="AF41" i="29"/>
  <c r="H45" i="29"/>
  <c r="H41" i="29"/>
  <c r="AX68" i="29"/>
  <c r="L235" i="30"/>
  <c r="L248" i="30"/>
  <c r="L234" i="30"/>
  <c r="AL62" i="29"/>
  <c r="N62" i="29"/>
  <c r="BJ62" i="29"/>
  <c r="D62" i="29"/>
  <c r="C62" i="29"/>
  <c r="H62" i="29"/>
  <c r="AF62" i="29"/>
  <c r="BD62" i="29"/>
  <c r="C32" i="29"/>
  <c r="H32" i="29"/>
  <c r="AF32" i="29"/>
  <c r="BD32" i="29"/>
  <c r="Z68" i="29"/>
  <c r="AX69" i="29"/>
  <c r="AX63" i="29"/>
  <c r="BO7" i="16"/>
  <c r="BP7" i="16" s="1"/>
  <c r="BQ7" i="16" s="1"/>
  <c r="AS5" i="18"/>
  <c r="AT5" i="18" s="1"/>
  <c r="AU5" i="18" s="1"/>
  <c r="AV5" i="18" s="1"/>
  <c r="AW5" i="18" s="1"/>
  <c r="AG6" i="18"/>
  <c r="AH6" i="18" s="1"/>
  <c r="AI6" i="18" s="1"/>
  <c r="AJ6" i="18" s="1"/>
  <c r="AK6" i="18" s="1"/>
  <c r="AX57" i="29"/>
  <c r="E32" i="29"/>
  <c r="E62" i="29"/>
  <c r="BK62" i="29"/>
  <c r="BK32" i="29"/>
  <c r="G68" i="29"/>
  <c r="T62" i="29"/>
  <c r="AR62" i="29"/>
  <c r="T32" i="29"/>
  <c r="AR32" i="29"/>
  <c r="AX56" i="29"/>
  <c r="F56" i="29"/>
  <c r="BK56" i="29"/>
  <c r="AR56" i="29"/>
  <c r="T56" i="29"/>
  <c r="E56" i="29"/>
  <c r="Z63" i="29"/>
  <c r="Z56" i="29"/>
  <c r="BJ56" i="29"/>
  <c r="AL56" i="29"/>
  <c r="N56" i="29"/>
  <c r="D56" i="29"/>
  <c r="F32" i="29"/>
  <c r="Z32" i="29"/>
  <c r="AX32" i="29"/>
  <c r="F62" i="29"/>
  <c r="Z62" i="29"/>
  <c r="AX62" i="29"/>
  <c r="BD56" i="29"/>
  <c r="AF56" i="29"/>
  <c r="H56" i="29"/>
  <c r="C56" i="29"/>
  <c r="L229" i="30"/>
  <c r="L230" i="30"/>
  <c r="L237" i="30"/>
  <c r="L239" i="30"/>
  <c r="BE10" i="25"/>
  <c r="BE40" i="29" s="1"/>
  <c r="H24" i="30"/>
  <c r="G40" i="29"/>
  <c r="BL80" i="29"/>
  <c r="L250" i="30"/>
  <c r="L241" i="30"/>
  <c r="BL33" i="29"/>
  <c r="L244" i="30"/>
  <c r="BL36" i="29"/>
  <c r="L247" i="30"/>
  <c r="L233" i="30"/>
  <c r="AY15" i="25"/>
  <c r="L202" i="30" s="1"/>
  <c r="H27" i="30"/>
  <c r="AY19" i="25"/>
  <c r="L190" i="30" s="1"/>
  <c r="H15" i="30"/>
  <c r="AY24" i="25"/>
  <c r="H17" i="30"/>
  <c r="AM12" i="25"/>
  <c r="L145" i="30" s="1"/>
  <c r="H20" i="30"/>
  <c r="AY16" i="25"/>
  <c r="L186" i="30" s="1"/>
  <c r="H11" i="30"/>
  <c r="AS23" i="25"/>
  <c r="H23" i="30"/>
  <c r="AA9" i="25"/>
  <c r="L81" i="30" s="1"/>
  <c r="H6" i="30"/>
  <c r="BL39" i="29"/>
  <c r="G39" i="29"/>
  <c r="BL38" i="29"/>
  <c r="BL34" i="29"/>
  <c r="G34" i="29"/>
  <c r="BE13" i="25"/>
  <c r="L207" i="30" s="1"/>
  <c r="H7" i="30"/>
  <c r="AY4" i="25"/>
  <c r="H10" i="30"/>
  <c r="AY25" i="25"/>
  <c r="L193" i="30" s="1"/>
  <c r="H18" i="30"/>
  <c r="AA27" i="25"/>
  <c r="L96" i="30" s="1"/>
  <c r="H21" i="30"/>
  <c r="BE3" i="25"/>
  <c r="H9" i="30"/>
  <c r="L240" i="30"/>
  <c r="G85" i="29"/>
  <c r="BL85" i="29"/>
  <c r="AS14" i="25"/>
  <c r="L176" i="30" s="1"/>
  <c r="H26" i="30"/>
  <c r="AM7" i="25"/>
  <c r="H3" i="30"/>
  <c r="AG22" i="25"/>
  <c r="H25" i="30"/>
  <c r="AY21" i="25"/>
  <c r="H4" i="30"/>
  <c r="BE26" i="25"/>
  <c r="L216" i="30" s="1"/>
  <c r="H16" i="30"/>
  <c r="AY8" i="25"/>
  <c r="L180" i="30" s="1"/>
  <c r="H5" i="30"/>
  <c r="AG11" i="25"/>
  <c r="L119" i="30" s="1"/>
  <c r="H19" i="30"/>
  <c r="AY17" i="25"/>
  <c r="L187" i="30" s="1"/>
  <c r="H12" i="30"/>
  <c r="BM20" i="25"/>
  <c r="H22" i="30"/>
  <c r="AY18" i="25"/>
  <c r="L188" i="30" s="1"/>
  <c r="H13" i="30"/>
  <c r="BM6" i="25"/>
  <c r="M233" i="30" s="1"/>
  <c r="H8" i="30"/>
  <c r="O5" i="25"/>
  <c r="H14" i="30"/>
  <c r="BL40" i="29"/>
  <c r="BL37" i="29"/>
  <c r="G37" i="29"/>
  <c r="BL35" i="29"/>
  <c r="G35" i="29"/>
  <c r="G33" i="29"/>
  <c r="AZ15" i="25"/>
  <c r="M202" i="30" s="1"/>
  <c r="AM37" i="29"/>
  <c r="AY6" i="27"/>
  <c r="AZ6" i="27" s="1"/>
  <c r="BA6" i="27" s="1"/>
  <c r="BB6" i="27" s="1"/>
  <c r="BC6" i="27" s="1"/>
  <c r="AS6" i="27"/>
  <c r="AT6" i="27" s="1"/>
  <c r="AU6" i="27" s="1"/>
  <c r="AV6" i="27" s="1"/>
  <c r="AW6" i="27" s="1"/>
  <c r="BM6" i="27"/>
  <c r="BN6" i="27" s="1"/>
  <c r="BO6" i="27" s="1"/>
  <c r="BP6" i="27" s="1"/>
  <c r="BQ6" i="27" s="1"/>
  <c r="AA6" i="27"/>
  <c r="AB6" i="27" s="1"/>
  <c r="AC6" i="27" s="1"/>
  <c r="AD6" i="27" s="1"/>
  <c r="AE6" i="27" s="1"/>
  <c r="U6" i="27"/>
  <c r="V6" i="27" s="1"/>
  <c r="W6" i="27" s="1"/>
  <c r="X6" i="27" s="1"/>
  <c r="Y6" i="27" s="1"/>
  <c r="AM6" i="27"/>
  <c r="AN6" i="27" s="1"/>
  <c r="AO6" i="27" s="1"/>
  <c r="AP6" i="27" s="1"/>
  <c r="AQ6" i="27" s="1"/>
  <c r="O6" i="27"/>
  <c r="P6" i="27" s="1"/>
  <c r="Q6" i="27" s="1"/>
  <c r="R6" i="27" s="1"/>
  <c r="S6" i="27" s="1"/>
  <c r="BE6" i="27"/>
  <c r="BF6" i="27" s="1"/>
  <c r="BG6" i="27" s="1"/>
  <c r="BH6" i="27" s="1"/>
  <c r="BI6" i="27" s="1"/>
  <c r="AG6" i="27"/>
  <c r="AH6" i="27" s="1"/>
  <c r="AI6" i="27" s="1"/>
  <c r="AJ6" i="27" s="1"/>
  <c r="AK6" i="27" s="1"/>
  <c r="BO12" i="27"/>
  <c r="BP12" i="27" s="1"/>
  <c r="BQ12" i="27" s="1"/>
  <c r="BS12" i="27" s="1"/>
  <c r="AG9" i="27"/>
  <c r="AH9" i="27" s="1"/>
  <c r="AI9" i="27" s="1"/>
  <c r="AJ9" i="27" s="1"/>
  <c r="AK9" i="27" s="1"/>
  <c r="AM9" i="27"/>
  <c r="AN9" i="27" s="1"/>
  <c r="AO9" i="27" s="1"/>
  <c r="AP9" i="27" s="1"/>
  <c r="AQ9" i="27" s="1"/>
  <c r="O9" i="27"/>
  <c r="P9" i="27" s="1"/>
  <c r="Q9" i="27" s="1"/>
  <c r="R9" i="27" s="1"/>
  <c r="S9" i="27" s="1"/>
  <c r="I9" i="27"/>
  <c r="J9" i="27" s="1"/>
  <c r="K9" i="27" s="1"/>
  <c r="L9" i="27" s="1"/>
  <c r="M9" i="27" s="1"/>
  <c r="BE9" i="27"/>
  <c r="BF9" i="27" s="1"/>
  <c r="BG9" i="27" s="1"/>
  <c r="BH9" i="27" s="1"/>
  <c r="BI9" i="27" s="1"/>
  <c r="I19" i="25"/>
  <c r="L15" i="30" s="1"/>
  <c r="BM19" i="25"/>
  <c r="M240" i="30" s="1"/>
  <c r="I4" i="25"/>
  <c r="AG19" i="25"/>
  <c r="L115" i="30" s="1"/>
  <c r="U4" i="25"/>
  <c r="AG8" i="25"/>
  <c r="L105" i="30" s="1"/>
  <c r="I3" i="25"/>
  <c r="L9" i="30" s="1"/>
  <c r="AS19" i="25"/>
  <c r="L165" i="30" s="1"/>
  <c r="AS4" i="25"/>
  <c r="AM17" i="25"/>
  <c r="L137" i="30" s="1"/>
  <c r="AA5" i="25"/>
  <c r="O10" i="25"/>
  <c r="L49" i="30" s="1"/>
  <c r="AM10" i="25"/>
  <c r="L149" i="30" s="1"/>
  <c r="U10" i="25"/>
  <c r="L74" i="30" s="1"/>
  <c r="AS10" i="25"/>
  <c r="L174" i="30" s="1"/>
  <c r="BM10" i="25"/>
  <c r="M249" i="30" s="1"/>
  <c r="AA10" i="25"/>
  <c r="L99" i="30" s="1"/>
  <c r="AY10" i="25"/>
  <c r="L199" i="30" s="1"/>
  <c r="O3" i="25"/>
  <c r="I10" i="25"/>
  <c r="L24" i="30" s="1"/>
  <c r="AG10" i="25"/>
  <c r="L124" i="30" s="1"/>
  <c r="O8" i="27"/>
  <c r="P8" i="27" s="1"/>
  <c r="Q8" i="27" s="1"/>
  <c r="R8" i="27" s="1"/>
  <c r="S8" i="27" s="1"/>
  <c r="AM8" i="27"/>
  <c r="AN8" i="27" s="1"/>
  <c r="AO8" i="27" s="1"/>
  <c r="AP8" i="27" s="1"/>
  <c r="AQ8" i="27" s="1"/>
  <c r="AG8" i="27"/>
  <c r="AH8" i="27" s="1"/>
  <c r="AI8" i="27" s="1"/>
  <c r="AJ8" i="27" s="1"/>
  <c r="AK8" i="27" s="1"/>
  <c r="BE8" i="27"/>
  <c r="BF8" i="27" s="1"/>
  <c r="BG8" i="27" s="1"/>
  <c r="BH8" i="27" s="1"/>
  <c r="BI8" i="27" s="1"/>
  <c r="BM8" i="27"/>
  <c r="BN8" i="27" s="1"/>
  <c r="BO8" i="27" s="1"/>
  <c r="BP8" i="27" s="1"/>
  <c r="BQ8" i="27" s="1"/>
  <c r="I8" i="27"/>
  <c r="J8" i="27" s="1"/>
  <c r="K8" i="27" s="1"/>
  <c r="L8" i="27" s="1"/>
  <c r="M8" i="27" s="1"/>
  <c r="U8" i="27"/>
  <c r="V8" i="27" s="1"/>
  <c r="W8" i="27" s="1"/>
  <c r="X8" i="27" s="1"/>
  <c r="Y8" i="27" s="1"/>
  <c r="AS8" i="27"/>
  <c r="AT8" i="27" s="1"/>
  <c r="AU8" i="27" s="1"/>
  <c r="AV8" i="27" s="1"/>
  <c r="AW8" i="27" s="1"/>
  <c r="U7" i="27"/>
  <c r="V7" i="27" s="1"/>
  <c r="W7" i="27" s="1"/>
  <c r="X7" i="27" s="1"/>
  <c r="Y7" i="27" s="1"/>
  <c r="BM18" i="27"/>
  <c r="BN18" i="27" s="1"/>
  <c r="BO18" i="27" s="1"/>
  <c r="BP18" i="27" s="1"/>
  <c r="BQ18" i="27" s="1"/>
  <c r="BM5" i="27"/>
  <c r="BN5" i="27" s="1"/>
  <c r="BO5" i="27" s="1"/>
  <c r="BP5" i="27" s="1"/>
  <c r="BQ5" i="27" s="1"/>
  <c r="AM5" i="27"/>
  <c r="AN5" i="27" s="1"/>
  <c r="AO5" i="27" s="1"/>
  <c r="AP5" i="27" s="1"/>
  <c r="AQ5" i="27" s="1"/>
  <c r="BE5" i="27"/>
  <c r="BF5" i="27" s="1"/>
  <c r="BG5" i="27" s="1"/>
  <c r="BH5" i="27" s="1"/>
  <c r="BI5" i="27" s="1"/>
  <c r="U5" i="27"/>
  <c r="V5" i="27" s="1"/>
  <c r="W5" i="27" s="1"/>
  <c r="X5" i="27" s="1"/>
  <c r="Y5" i="27" s="1"/>
  <c r="AY23" i="27"/>
  <c r="AZ23" i="27" s="1"/>
  <c r="BA23" i="27" s="1"/>
  <c r="BB23" i="27" s="1"/>
  <c r="BC23" i="27" s="1"/>
  <c r="BM23" i="27"/>
  <c r="BN23" i="27" s="1"/>
  <c r="BO23" i="27" s="1"/>
  <c r="BP23" i="27" s="1"/>
  <c r="BQ23" i="27" s="1"/>
  <c r="U23" i="27"/>
  <c r="V23" i="27" s="1"/>
  <c r="W23" i="27" s="1"/>
  <c r="X23" i="27" s="1"/>
  <c r="Y23" i="27" s="1"/>
  <c r="AY24" i="27"/>
  <c r="AZ24" i="27" s="1"/>
  <c r="BA24" i="27" s="1"/>
  <c r="BB24" i="27" s="1"/>
  <c r="BC24" i="27" s="1"/>
  <c r="AM24" i="27"/>
  <c r="AN24" i="27" s="1"/>
  <c r="AO24" i="27" s="1"/>
  <c r="AP24" i="27" s="1"/>
  <c r="AQ24" i="27" s="1"/>
  <c r="AM23" i="27"/>
  <c r="AN23" i="27" s="1"/>
  <c r="AO23" i="27" s="1"/>
  <c r="AP23" i="27" s="1"/>
  <c r="AQ23" i="27" s="1"/>
  <c r="O24" i="27"/>
  <c r="P24" i="27" s="1"/>
  <c r="Q24" i="27" s="1"/>
  <c r="R24" i="27" s="1"/>
  <c r="S24" i="27" s="1"/>
  <c r="O5" i="27"/>
  <c r="P5" i="27" s="1"/>
  <c r="Q5" i="27" s="1"/>
  <c r="R5" i="27" s="1"/>
  <c r="S5" i="27" s="1"/>
  <c r="AG5" i="27"/>
  <c r="AH5" i="27" s="1"/>
  <c r="AI5" i="27" s="1"/>
  <c r="AJ5" i="27" s="1"/>
  <c r="AK5" i="27" s="1"/>
  <c r="AM7" i="27"/>
  <c r="AN7" i="27" s="1"/>
  <c r="AO7" i="27" s="1"/>
  <c r="AP7" i="27" s="1"/>
  <c r="AQ7" i="27" s="1"/>
  <c r="O7" i="27"/>
  <c r="P7" i="27" s="1"/>
  <c r="Q7" i="27" s="1"/>
  <c r="R7" i="27" s="1"/>
  <c r="S7" i="27" s="1"/>
  <c r="BE7" i="27"/>
  <c r="BF7" i="27" s="1"/>
  <c r="BG7" i="27" s="1"/>
  <c r="BH7" i="27" s="1"/>
  <c r="BI7" i="27" s="1"/>
  <c r="AG7" i="27"/>
  <c r="AH7" i="27" s="1"/>
  <c r="AI7" i="27" s="1"/>
  <c r="AJ7" i="27" s="1"/>
  <c r="AK7" i="27" s="1"/>
  <c r="I7" i="27"/>
  <c r="J7" i="27" s="1"/>
  <c r="K7" i="27" s="1"/>
  <c r="L7" i="27" s="1"/>
  <c r="M7" i="27" s="1"/>
  <c r="AS7" i="27"/>
  <c r="AT7" i="27" s="1"/>
  <c r="AU7" i="27" s="1"/>
  <c r="AV7" i="27" s="1"/>
  <c r="AW7" i="27" s="1"/>
  <c r="AY22" i="27"/>
  <c r="AZ22" i="27" s="1"/>
  <c r="BA22" i="27" s="1"/>
  <c r="BB22" i="27" s="1"/>
  <c r="BC22" i="27" s="1"/>
  <c r="AG3" i="27"/>
  <c r="AH3" i="27" s="1"/>
  <c r="AI3" i="27" s="1"/>
  <c r="AJ3" i="27" s="1"/>
  <c r="AK3" i="27" s="1"/>
  <c r="I5" i="27"/>
  <c r="J5" i="27" s="1"/>
  <c r="K5" i="27" s="1"/>
  <c r="L5" i="27" s="1"/>
  <c r="M5" i="27" s="1"/>
  <c r="AS5" i="27"/>
  <c r="AT5" i="27" s="1"/>
  <c r="AU5" i="27" s="1"/>
  <c r="AV5" i="27" s="1"/>
  <c r="AW5" i="27" s="1"/>
  <c r="AA7" i="27"/>
  <c r="AB7" i="27" s="1"/>
  <c r="AC7" i="27" s="1"/>
  <c r="AD7" i="27" s="1"/>
  <c r="AE7" i="27" s="1"/>
  <c r="BM7" i="27"/>
  <c r="BN7" i="27" s="1"/>
  <c r="BO7" i="27" s="1"/>
  <c r="BP7" i="27" s="1"/>
  <c r="BQ7" i="27" s="1"/>
  <c r="AA8" i="27"/>
  <c r="AB8" i="27" s="1"/>
  <c r="AC8" i="27" s="1"/>
  <c r="AD8" i="27" s="1"/>
  <c r="AE8" i="27" s="1"/>
  <c r="U9" i="27"/>
  <c r="V9" i="27" s="1"/>
  <c r="W9" i="27" s="1"/>
  <c r="X9" i="27" s="1"/>
  <c r="Y9" i="27" s="1"/>
  <c r="AS9" i="27"/>
  <c r="AT9" i="27" s="1"/>
  <c r="AU9" i="27" s="1"/>
  <c r="AV9" i="27" s="1"/>
  <c r="AW9" i="27" s="1"/>
  <c r="BM9" i="27"/>
  <c r="BN9" i="27" s="1"/>
  <c r="BO9" i="27" s="1"/>
  <c r="BP9" i="27" s="1"/>
  <c r="BQ9" i="27" s="1"/>
  <c r="AA9" i="27"/>
  <c r="AB9" i="27" s="1"/>
  <c r="AC9" i="27" s="1"/>
  <c r="AD9" i="27" s="1"/>
  <c r="AE9" i="27" s="1"/>
  <c r="I3" i="27"/>
  <c r="J3" i="27" s="1"/>
  <c r="K3" i="27" s="1"/>
  <c r="L3" i="27" s="1"/>
  <c r="M3" i="27" s="1"/>
  <c r="BE20" i="27"/>
  <c r="BF20" i="27" s="1"/>
  <c r="BG20" i="27" s="1"/>
  <c r="BH20" i="27" s="1"/>
  <c r="BI20" i="27" s="1"/>
  <c r="AY20" i="27"/>
  <c r="AZ20" i="27" s="1"/>
  <c r="BA20" i="27" s="1"/>
  <c r="BB20" i="27" s="1"/>
  <c r="BC20" i="27" s="1"/>
  <c r="AY25" i="27"/>
  <c r="AZ25" i="27" s="1"/>
  <c r="BA25" i="27" s="1"/>
  <c r="BB25" i="27" s="1"/>
  <c r="BC25" i="27" s="1"/>
  <c r="BE25" i="27"/>
  <c r="BF25" i="27" s="1"/>
  <c r="BG25" i="27" s="1"/>
  <c r="BH25" i="27" s="1"/>
  <c r="BI25" i="27" s="1"/>
  <c r="I25" i="27"/>
  <c r="J25" i="27" s="1"/>
  <c r="K25" i="27" s="1"/>
  <c r="L25" i="27" s="1"/>
  <c r="M25" i="27" s="1"/>
  <c r="BM3" i="27"/>
  <c r="BN3" i="27" s="1"/>
  <c r="BO3" i="27" s="1"/>
  <c r="BP3" i="27" s="1"/>
  <c r="BQ3" i="27" s="1"/>
  <c r="AS3" i="27"/>
  <c r="AT3" i="27" s="1"/>
  <c r="AU3" i="27" s="1"/>
  <c r="AV3" i="27" s="1"/>
  <c r="AW3" i="27" s="1"/>
  <c r="U3" i="27"/>
  <c r="V3" i="27" s="1"/>
  <c r="W3" i="27" s="1"/>
  <c r="X3" i="27" s="1"/>
  <c r="Y3" i="27" s="1"/>
  <c r="AM3" i="27"/>
  <c r="AN3" i="27" s="1"/>
  <c r="AO3" i="27" s="1"/>
  <c r="AP3" i="27" s="1"/>
  <c r="AQ3" i="27" s="1"/>
  <c r="O3" i="27"/>
  <c r="P3" i="27" s="1"/>
  <c r="Q3" i="27" s="1"/>
  <c r="R3" i="27" s="1"/>
  <c r="S3" i="27" s="1"/>
  <c r="AA3" i="27"/>
  <c r="AB3" i="27" s="1"/>
  <c r="AC3" i="27" s="1"/>
  <c r="AD3" i="27" s="1"/>
  <c r="AE3" i="27" s="1"/>
  <c r="AY3" i="27"/>
  <c r="AZ3" i="27" s="1"/>
  <c r="BA3" i="27" s="1"/>
  <c r="BB3" i="27" s="1"/>
  <c r="BC3" i="27" s="1"/>
  <c r="O23" i="27"/>
  <c r="P23" i="27" s="1"/>
  <c r="Q23" i="27" s="1"/>
  <c r="R23" i="27" s="1"/>
  <c r="S23" i="27" s="1"/>
  <c r="AG23" i="27"/>
  <c r="AH23" i="27" s="1"/>
  <c r="AI23" i="27" s="1"/>
  <c r="AJ23" i="27" s="1"/>
  <c r="AK23" i="27" s="1"/>
  <c r="BE24" i="27"/>
  <c r="BF24" i="27" s="1"/>
  <c r="BG24" i="27" s="1"/>
  <c r="BH24" i="27" s="1"/>
  <c r="BI24" i="27" s="1"/>
  <c r="BM4" i="27"/>
  <c r="BN4" i="27" s="1"/>
  <c r="BO4" i="27" s="1"/>
  <c r="BP4" i="27" s="1"/>
  <c r="BQ4" i="27" s="1"/>
  <c r="AS4" i="27"/>
  <c r="AT4" i="27" s="1"/>
  <c r="AU4" i="27" s="1"/>
  <c r="AV4" i="27" s="1"/>
  <c r="AW4" i="27" s="1"/>
  <c r="U4" i="27"/>
  <c r="V4" i="27" s="1"/>
  <c r="W4" i="27" s="1"/>
  <c r="X4" i="27" s="1"/>
  <c r="Y4" i="27" s="1"/>
  <c r="AM4" i="27"/>
  <c r="AN4" i="27" s="1"/>
  <c r="AO4" i="27" s="1"/>
  <c r="AP4" i="27" s="1"/>
  <c r="AQ4" i="27" s="1"/>
  <c r="O4" i="27"/>
  <c r="P4" i="27" s="1"/>
  <c r="Q4" i="27" s="1"/>
  <c r="R4" i="27" s="1"/>
  <c r="S4" i="27" s="1"/>
  <c r="BE4" i="27"/>
  <c r="BF4" i="27" s="1"/>
  <c r="BG4" i="27" s="1"/>
  <c r="BH4" i="27" s="1"/>
  <c r="BI4" i="27" s="1"/>
  <c r="AG4" i="27"/>
  <c r="AH4" i="27" s="1"/>
  <c r="AI4" i="27" s="1"/>
  <c r="AJ4" i="27" s="1"/>
  <c r="AK4" i="27" s="1"/>
  <c r="I4" i="27"/>
  <c r="J4" i="27" s="1"/>
  <c r="K4" i="27" s="1"/>
  <c r="L4" i="27" s="1"/>
  <c r="M4" i="27" s="1"/>
  <c r="I23" i="27"/>
  <c r="J23" i="27" s="1"/>
  <c r="K23" i="27" s="1"/>
  <c r="L23" i="27" s="1"/>
  <c r="M23" i="27" s="1"/>
  <c r="AS23" i="27"/>
  <c r="AT23" i="27" s="1"/>
  <c r="AU23" i="27" s="1"/>
  <c r="AV23" i="27" s="1"/>
  <c r="AW23" i="27" s="1"/>
  <c r="I24" i="27"/>
  <c r="J24" i="27" s="1"/>
  <c r="K24" i="27" s="1"/>
  <c r="L24" i="27" s="1"/>
  <c r="M24" i="27" s="1"/>
  <c r="AG24" i="27"/>
  <c r="AH24" i="27" s="1"/>
  <c r="AI24" i="27" s="1"/>
  <c r="AJ24" i="27" s="1"/>
  <c r="AK24" i="27" s="1"/>
  <c r="AY4" i="27"/>
  <c r="AZ4" i="27" s="1"/>
  <c r="BA4" i="27" s="1"/>
  <c r="BB4" i="27" s="1"/>
  <c r="BC4" i="27" s="1"/>
  <c r="AA5" i="27"/>
  <c r="AB5" i="27" s="1"/>
  <c r="AC5" i="27" s="1"/>
  <c r="AD5" i="27" s="1"/>
  <c r="AE5" i="27" s="1"/>
  <c r="AY11" i="27"/>
  <c r="AZ11" i="27" s="1"/>
  <c r="BA11" i="27" s="1"/>
  <c r="BB11" i="27" s="1"/>
  <c r="BC11" i="27" s="1"/>
  <c r="O11" i="27"/>
  <c r="P11" i="27" s="1"/>
  <c r="Q11" i="27" s="1"/>
  <c r="R11" i="27" s="1"/>
  <c r="S11" i="27" s="1"/>
  <c r="O19" i="27"/>
  <c r="P19" i="27" s="1"/>
  <c r="Q19" i="27" s="1"/>
  <c r="R19" i="27" s="1"/>
  <c r="S19" i="27" s="1"/>
  <c r="AM22" i="27"/>
  <c r="AN22" i="27" s="1"/>
  <c r="AO22" i="27" s="1"/>
  <c r="AP22" i="27" s="1"/>
  <c r="AQ22" i="27" s="1"/>
  <c r="O22" i="27"/>
  <c r="P22" i="27" s="1"/>
  <c r="Q22" i="27" s="1"/>
  <c r="R22" i="27" s="1"/>
  <c r="S22" i="27" s="1"/>
  <c r="BE22" i="27"/>
  <c r="BF22" i="27" s="1"/>
  <c r="BG22" i="27" s="1"/>
  <c r="BH22" i="27" s="1"/>
  <c r="BI22" i="27" s="1"/>
  <c r="AG22" i="27"/>
  <c r="AH22" i="27" s="1"/>
  <c r="AI22" i="27" s="1"/>
  <c r="AJ22" i="27" s="1"/>
  <c r="AK22" i="27" s="1"/>
  <c r="I22" i="27"/>
  <c r="J22" i="27" s="1"/>
  <c r="K22" i="27" s="1"/>
  <c r="L22" i="27" s="1"/>
  <c r="M22" i="27" s="1"/>
  <c r="AA22" i="27"/>
  <c r="AB22" i="27" s="1"/>
  <c r="AC22" i="27" s="1"/>
  <c r="AD22" i="27" s="1"/>
  <c r="AE22" i="27" s="1"/>
  <c r="BM22" i="27"/>
  <c r="BN22" i="27" s="1"/>
  <c r="BO22" i="27" s="1"/>
  <c r="BP22" i="27" s="1"/>
  <c r="BQ22" i="27" s="1"/>
  <c r="BE19" i="27"/>
  <c r="BF19" i="27" s="1"/>
  <c r="BG19" i="27" s="1"/>
  <c r="BH19" i="27" s="1"/>
  <c r="BI19" i="27" s="1"/>
  <c r="U19" i="27"/>
  <c r="V19" i="27" s="1"/>
  <c r="W19" i="27" s="1"/>
  <c r="X19" i="27" s="1"/>
  <c r="Y19" i="27" s="1"/>
  <c r="U22" i="27"/>
  <c r="V22" i="27" s="1"/>
  <c r="W22" i="27" s="1"/>
  <c r="X22" i="27" s="1"/>
  <c r="Y22" i="27" s="1"/>
  <c r="AA23" i="27"/>
  <c r="AB23" i="27" s="1"/>
  <c r="AC23" i="27" s="1"/>
  <c r="AD23" i="27" s="1"/>
  <c r="AE23" i="27" s="1"/>
  <c r="U24" i="27"/>
  <c r="V24" i="27" s="1"/>
  <c r="W24" i="27" s="1"/>
  <c r="X24" i="27" s="1"/>
  <c r="Y24" i="27" s="1"/>
  <c r="AS24" i="27"/>
  <c r="AT24" i="27" s="1"/>
  <c r="AU24" i="27" s="1"/>
  <c r="AV24" i="27" s="1"/>
  <c r="AW24" i="27" s="1"/>
  <c r="BM24" i="27"/>
  <c r="BN24" i="27" s="1"/>
  <c r="BO24" i="27" s="1"/>
  <c r="BP24" i="27" s="1"/>
  <c r="BQ24" i="27" s="1"/>
  <c r="O25" i="27"/>
  <c r="P25" i="27" s="1"/>
  <c r="Q25" i="27" s="1"/>
  <c r="R25" i="27" s="1"/>
  <c r="S25" i="27" s="1"/>
  <c r="AM25" i="27"/>
  <c r="AN25" i="27" s="1"/>
  <c r="AO25" i="27" s="1"/>
  <c r="AP25" i="27" s="1"/>
  <c r="AQ25" i="27" s="1"/>
  <c r="AA24" i="27"/>
  <c r="AB24" i="27" s="1"/>
  <c r="AC24" i="27" s="1"/>
  <c r="AD24" i="27" s="1"/>
  <c r="AE24" i="27" s="1"/>
  <c r="U25" i="27"/>
  <c r="V25" i="27" s="1"/>
  <c r="W25" i="27" s="1"/>
  <c r="X25" i="27" s="1"/>
  <c r="Y25" i="27" s="1"/>
  <c r="AS25" i="27"/>
  <c r="AT25" i="27" s="1"/>
  <c r="AU25" i="27" s="1"/>
  <c r="AV25" i="27" s="1"/>
  <c r="AW25" i="27" s="1"/>
  <c r="BM25" i="27"/>
  <c r="BN25" i="27" s="1"/>
  <c r="BO25" i="27" s="1"/>
  <c r="BP25" i="27" s="1"/>
  <c r="BQ25" i="27" s="1"/>
  <c r="AA25" i="27"/>
  <c r="AB25" i="27" s="1"/>
  <c r="AC25" i="27" s="1"/>
  <c r="AD25" i="27" s="1"/>
  <c r="AE25" i="27" s="1"/>
  <c r="BM21" i="27"/>
  <c r="BN21" i="27" s="1"/>
  <c r="BO21" i="27" s="1"/>
  <c r="BP21" i="27" s="1"/>
  <c r="BQ21" i="27" s="1"/>
  <c r="AS21" i="27"/>
  <c r="AT21" i="27" s="1"/>
  <c r="AU21" i="27" s="1"/>
  <c r="AV21" i="27" s="1"/>
  <c r="AW21" i="27" s="1"/>
  <c r="U21" i="27"/>
  <c r="V21" i="27" s="1"/>
  <c r="W21" i="27" s="1"/>
  <c r="X21" i="27" s="1"/>
  <c r="Y21" i="27" s="1"/>
  <c r="AM21" i="27"/>
  <c r="AN21" i="27" s="1"/>
  <c r="AO21" i="27" s="1"/>
  <c r="AP21" i="27" s="1"/>
  <c r="AQ21" i="27" s="1"/>
  <c r="O21" i="27"/>
  <c r="P21" i="27" s="1"/>
  <c r="Q21" i="27" s="1"/>
  <c r="R21" i="27" s="1"/>
  <c r="S21" i="27" s="1"/>
  <c r="AG21" i="27"/>
  <c r="AH21" i="27" s="1"/>
  <c r="AI21" i="27" s="1"/>
  <c r="AJ21" i="27" s="1"/>
  <c r="AK21" i="27" s="1"/>
  <c r="BE21" i="27"/>
  <c r="BF21" i="27" s="1"/>
  <c r="BG21" i="27" s="1"/>
  <c r="BH21" i="27" s="1"/>
  <c r="BI21" i="27" s="1"/>
  <c r="I21" i="27"/>
  <c r="J21" i="27" s="1"/>
  <c r="K21" i="27" s="1"/>
  <c r="L21" i="27" s="1"/>
  <c r="M21" i="27" s="1"/>
  <c r="AY21" i="27"/>
  <c r="AZ21" i="27" s="1"/>
  <c r="BA21" i="27" s="1"/>
  <c r="BB21" i="27" s="1"/>
  <c r="BC21" i="27" s="1"/>
  <c r="AM18" i="27"/>
  <c r="AN18" i="27" s="1"/>
  <c r="AO18" i="27" s="1"/>
  <c r="AP18" i="27" s="1"/>
  <c r="AQ18" i="27" s="1"/>
  <c r="O18" i="27"/>
  <c r="P18" i="27" s="1"/>
  <c r="Q18" i="27" s="1"/>
  <c r="R18" i="27" s="1"/>
  <c r="S18" i="27" s="1"/>
  <c r="BE18" i="27"/>
  <c r="BF18" i="27" s="1"/>
  <c r="BG18" i="27" s="1"/>
  <c r="BH18" i="27" s="1"/>
  <c r="BI18" i="27" s="1"/>
  <c r="AG18" i="27"/>
  <c r="AH18" i="27" s="1"/>
  <c r="AI18" i="27" s="1"/>
  <c r="AJ18" i="27" s="1"/>
  <c r="AK18" i="27" s="1"/>
  <c r="I18" i="27"/>
  <c r="J18" i="27" s="1"/>
  <c r="K18" i="27" s="1"/>
  <c r="L18" i="27" s="1"/>
  <c r="M18" i="27" s="1"/>
  <c r="AY18" i="27"/>
  <c r="AZ18" i="27" s="1"/>
  <c r="BA18" i="27" s="1"/>
  <c r="BB18" i="27" s="1"/>
  <c r="BC18" i="27" s="1"/>
  <c r="AA18" i="27"/>
  <c r="AB18" i="27" s="1"/>
  <c r="AC18" i="27" s="1"/>
  <c r="AD18" i="27" s="1"/>
  <c r="AE18" i="27" s="1"/>
  <c r="AS18" i="27"/>
  <c r="AT18" i="27" s="1"/>
  <c r="AU18" i="27" s="1"/>
  <c r="AV18" i="27" s="1"/>
  <c r="AW18" i="27" s="1"/>
  <c r="AA19" i="27"/>
  <c r="AB19" i="27" s="1"/>
  <c r="AC19" i="27" s="1"/>
  <c r="AD19" i="27" s="1"/>
  <c r="AE19" i="27" s="1"/>
  <c r="AG19" i="27"/>
  <c r="AH19" i="27" s="1"/>
  <c r="AI19" i="27" s="1"/>
  <c r="AJ19" i="27" s="1"/>
  <c r="AK19" i="27" s="1"/>
  <c r="AM19" i="27"/>
  <c r="AN19" i="27" s="1"/>
  <c r="AO19" i="27" s="1"/>
  <c r="AP19" i="27" s="1"/>
  <c r="AQ19" i="27" s="1"/>
  <c r="AS19" i="27"/>
  <c r="AT19" i="27" s="1"/>
  <c r="AU19" i="27" s="1"/>
  <c r="AV19" i="27" s="1"/>
  <c r="AW19" i="27" s="1"/>
  <c r="BM19" i="27"/>
  <c r="BN19" i="27" s="1"/>
  <c r="BO19" i="27" s="1"/>
  <c r="BP19" i="27" s="1"/>
  <c r="BQ19" i="27" s="1"/>
  <c r="BM20" i="27"/>
  <c r="BN20" i="27" s="1"/>
  <c r="BO20" i="27" s="1"/>
  <c r="BP20" i="27" s="1"/>
  <c r="BQ20" i="27" s="1"/>
  <c r="AS20" i="27"/>
  <c r="AT20" i="27" s="1"/>
  <c r="AU20" i="27" s="1"/>
  <c r="AV20" i="27" s="1"/>
  <c r="AW20" i="27" s="1"/>
  <c r="U20" i="27"/>
  <c r="V20" i="27" s="1"/>
  <c r="W20" i="27" s="1"/>
  <c r="X20" i="27" s="1"/>
  <c r="Y20" i="27" s="1"/>
  <c r="AA20" i="27"/>
  <c r="AB20" i="27" s="1"/>
  <c r="AC20" i="27" s="1"/>
  <c r="AD20" i="27" s="1"/>
  <c r="AE20" i="27" s="1"/>
  <c r="AG20" i="27"/>
  <c r="AH20" i="27" s="1"/>
  <c r="AI20" i="27" s="1"/>
  <c r="AJ20" i="27" s="1"/>
  <c r="AK20" i="27" s="1"/>
  <c r="AM20" i="27"/>
  <c r="AN20" i="27" s="1"/>
  <c r="AO20" i="27" s="1"/>
  <c r="AP20" i="27" s="1"/>
  <c r="AQ20" i="27" s="1"/>
  <c r="I11" i="27"/>
  <c r="J11" i="27" s="1"/>
  <c r="K11" i="27" s="1"/>
  <c r="L11" i="27" s="1"/>
  <c r="M11" i="27" s="1"/>
  <c r="I19" i="27"/>
  <c r="J19" i="27" s="1"/>
  <c r="K19" i="27" s="1"/>
  <c r="L19" i="27" s="1"/>
  <c r="M19" i="27" s="1"/>
  <c r="I20" i="27"/>
  <c r="J20" i="27" s="1"/>
  <c r="K20" i="27" s="1"/>
  <c r="L20" i="27" s="1"/>
  <c r="M20" i="27" s="1"/>
  <c r="O20" i="27"/>
  <c r="P20" i="27" s="1"/>
  <c r="Q20" i="27" s="1"/>
  <c r="R20" i="27" s="1"/>
  <c r="S20" i="27" s="1"/>
  <c r="AG13" i="27"/>
  <c r="AH13" i="27" s="1"/>
  <c r="AI13" i="27" s="1"/>
  <c r="AJ13" i="27" s="1"/>
  <c r="AK13" i="27" s="1"/>
  <c r="I13" i="27"/>
  <c r="J13" i="27" s="1"/>
  <c r="K13" i="27" s="1"/>
  <c r="L13" i="27" s="1"/>
  <c r="M13" i="27" s="1"/>
  <c r="BE13" i="27"/>
  <c r="BF13" i="27" s="1"/>
  <c r="BG13" i="27" s="1"/>
  <c r="BH13" i="27" s="1"/>
  <c r="BI13" i="27" s="1"/>
  <c r="AS16" i="27"/>
  <c r="AT16" i="27" s="1"/>
  <c r="AU16" i="27" s="1"/>
  <c r="AV16" i="27" s="1"/>
  <c r="AW16" i="27" s="1"/>
  <c r="BE11" i="27"/>
  <c r="BF11" i="27" s="1"/>
  <c r="BG11" i="27" s="1"/>
  <c r="BH11" i="27" s="1"/>
  <c r="BI11" i="27" s="1"/>
  <c r="AY10" i="27"/>
  <c r="AZ10" i="27" s="1"/>
  <c r="BA10" i="27" s="1"/>
  <c r="BB10" i="27" s="1"/>
  <c r="BC10" i="27" s="1"/>
  <c r="AM10" i="27"/>
  <c r="AN10" i="27" s="1"/>
  <c r="AO10" i="27" s="1"/>
  <c r="AP10" i="27" s="1"/>
  <c r="AQ10" i="27" s="1"/>
  <c r="I10" i="27"/>
  <c r="J10" i="27" s="1"/>
  <c r="K10" i="27" s="1"/>
  <c r="L10" i="27" s="1"/>
  <c r="M10" i="27" s="1"/>
  <c r="O10" i="27"/>
  <c r="P10" i="27" s="1"/>
  <c r="Q10" i="27" s="1"/>
  <c r="R10" i="27" s="1"/>
  <c r="S10" i="27" s="1"/>
  <c r="AG10" i="27"/>
  <c r="AH10" i="27" s="1"/>
  <c r="AI10" i="27" s="1"/>
  <c r="AJ10" i="27" s="1"/>
  <c r="AK10" i="27" s="1"/>
  <c r="BE10" i="27"/>
  <c r="BF10" i="27" s="1"/>
  <c r="BG10" i="27" s="1"/>
  <c r="BH10" i="27" s="1"/>
  <c r="BI10" i="27" s="1"/>
  <c r="O13" i="27"/>
  <c r="P13" i="27" s="1"/>
  <c r="Q13" i="27" s="1"/>
  <c r="R13" i="27" s="1"/>
  <c r="S13" i="27" s="1"/>
  <c r="AM13" i="27"/>
  <c r="AN13" i="27" s="1"/>
  <c r="AO13" i="27" s="1"/>
  <c r="AP13" i="27" s="1"/>
  <c r="AQ13" i="27" s="1"/>
  <c r="U13" i="27"/>
  <c r="V13" i="27" s="1"/>
  <c r="W13" i="27" s="1"/>
  <c r="X13" i="27" s="1"/>
  <c r="Y13" i="27" s="1"/>
  <c r="AS13" i="27"/>
  <c r="AT13" i="27" s="1"/>
  <c r="AU13" i="27" s="1"/>
  <c r="AV13" i="27" s="1"/>
  <c r="AW13" i="27" s="1"/>
  <c r="BM13" i="27"/>
  <c r="BN13" i="27" s="1"/>
  <c r="BO13" i="27" s="1"/>
  <c r="BP13" i="27" s="1"/>
  <c r="BQ13" i="27" s="1"/>
  <c r="AA13" i="27"/>
  <c r="AB13" i="27" s="1"/>
  <c r="AC13" i="27" s="1"/>
  <c r="AD13" i="27" s="1"/>
  <c r="AE13" i="27" s="1"/>
  <c r="U10" i="27"/>
  <c r="V10" i="27" s="1"/>
  <c r="W10" i="27" s="1"/>
  <c r="X10" i="27" s="1"/>
  <c r="Y10" i="27" s="1"/>
  <c r="AS10" i="27"/>
  <c r="AT10" i="27" s="1"/>
  <c r="AU10" i="27" s="1"/>
  <c r="AV10" i="27" s="1"/>
  <c r="AW10" i="27" s="1"/>
  <c r="BM10" i="27"/>
  <c r="BN10" i="27" s="1"/>
  <c r="BO10" i="27" s="1"/>
  <c r="BP10" i="27" s="1"/>
  <c r="BQ10" i="27" s="1"/>
  <c r="AA10" i="27"/>
  <c r="AB10" i="27" s="1"/>
  <c r="AC10" i="27" s="1"/>
  <c r="AD10" i="27" s="1"/>
  <c r="AE10" i="27" s="1"/>
  <c r="BM11" i="27"/>
  <c r="BN11" i="27" s="1"/>
  <c r="BO11" i="27" s="1"/>
  <c r="BP11" i="27" s="1"/>
  <c r="BQ11" i="27" s="1"/>
  <c r="AS11" i="27"/>
  <c r="AT11" i="27" s="1"/>
  <c r="AU11" i="27" s="1"/>
  <c r="AV11" i="27" s="1"/>
  <c r="AW11" i="27" s="1"/>
  <c r="U11" i="27"/>
  <c r="V11" i="27" s="1"/>
  <c r="W11" i="27" s="1"/>
  <c r="X11" i="27" s="1"/>
  <c r="Y11" i="27" s="1"/>
  <c r="AM11" i="27"/>
  <c r="AN11" i="27" s="1"/>
  <c r="AO11" i="27" s="1"/>
  <c r="AP11" i="27" s="1"/>
  <c r="AQ11" i="27" s="1"/>
  <c r="AA11" i="27"/>
  <c r="AB11" i="27" s="1"/>
  <c r="AC11" i="27" s="1"/>
  <c r="AD11" i="27" s="1"/>
  <c r="AE11" i="27" s="1"/>
  <c r="AG11" i="27"/>
  <c r="AH11" i="27" s="1"/>
  <c r="AI11" i="27" s="1"/>
  <c r="AJ11" i="27" s="1"/>
  <c r="AK11" i="27" s="1"/>
  <c r="U14" i="27"/>
  <c r="V14" i="27" s="1"/>
  <c r="W14" i="27" s="1"/>
  <c r="X14" i="27" s="1"/>
  <c r="Y14" i="27" s="1"/>
  <c r="U16" i="27"/>
  <c r="V16" i="27" s="1"/>
  <c r="W16" i="27" s="1"/>
  <c r="X16" i="27" s="1"/>
  <c r="Y16" i="27" s="1"/>
  <c r="BM14" i="27"/>
  <c r="BN14" i="27" s="1"/>
  <c r="BO14" i="27" s="1"/>
  <c r="BP14" i="27" s="1"/>
  <c r="BQ14" i="27" s="1"/>
  <c r="AG15" i="27"/>
  <c r="AH15" i="27" s="1"/>
  <c r="AI15" i="27" s="1"/>
  <c r="AJ15" i="27" s="1"/>
  <c r="AK15" i="27" s="1"/>
  <c r="I15" i="27"/>
  <c r="J15" i="27" s="1"/>
  <c r="K15" i="27" s="1"/>
  <c r="L15" i="27" s="1"/>
  <c r="M15" i="27" s="1"/>
  <c r="AY15" i="27"/>
  <c r="AZ15" i="27" s="1"/>
  <c r="BA15" i="27" s="1"/>
  <c r="BB15" i="27" s="1"/>
  <c r="BC15" i="27" s="1"/>
  <c r="AY17" i="27"/>
  <c r="AZ17" i="27" s="1"/>
  <c r="BA17" i="27" s="1"/>
  <c r="BB17" i="27" s="1"/>
  <c r="BC17" i="27" s="1"/>
  <c r="BE17" i="27"/>
  <c r="BF17" i="27" s="1"/>
  <c r="BG17" i="27" s="1"/>
  <c r="BH17" i="27" s="1"/>
  <c r="BI17" i="27" s="1"/>
  <c r="AG17" i="27"/>
  <c r="AH17" i="27" s="1"/>
  <c r="AI17" i="27" s="1"/>
  <c r="AJ17" i="27" s="1"/>
  <c r="AK17" i="27" s="1"/>
  <c r="O17" i="27"/>
  <c r="P17" i="27" s="1"/>
  <c r="Q17" i="27" s="1"/>
  <c r="R17" i="27" s="1"/>
  <c r="S17" i="27" s="1"/>
  <c r="AM17" i="27"/>
  <c r="AN17" i="27" s="1"/>
  <c r="AO17" i="27" s="1"/>
  <c r="AP17" i="27" s="1"/>
  <c r="AQ17" i="27" s="1"/>
  <c r="AS14" i="27"/>
  <c r="AT14" i="27" s="1"/>
  <c r="AU14" i="27" s="1"/>
  <c r="AV14" i="27" s="1"/>
  <c r="AW14" i="27" s="1"/>
  <c r="I9" i="25"/>
  <c r="L6" i="30" s="1"/>
  <c r="AY23" i="25"/>
  <c r="I27" i="25"/>
  <c r="L21" i="30" s="1"/>
  <c r="AY27" i="25"/>
  <c r="L196" i="30" s="1"/>
  <c r="AG12" i="25"/>
  <c r="L120" i="30" s="1"/>
  <c r="I12" i="25"/>
  <c r="L20" i="30" s="1"/>
  <c r="AY12" i="25"/>
  <c r="L195" i="30" s="1"/>
  <c r="BE12" i="25"/>
  <c r="L220" i="30" s="1"/>
  <c r="AS25" i="25"/>
  <c r="L168" i="30" s="1"/>
  <c r="I25" i="25"/>
  <c r="L18" i="30" s="1"/>
  <c r="U25" i="25"/>
  <c r="L68" i="30" s="1"/>
  <c r="I26" i="25"/>
  <c r="L16" i="30" s="1"/>
  <c r="AG26" i="25"/>
  <c r="L116" i="30" s="1"/>
  <c r="BE19" i="25"/>
  <c r="L215" i="30" s="1"/>
  <c r="AG4" i="25"/>
  <c r="BM4" i="25"/>
  <c r="AY26" i="25"/>
  <c r="L191" i="30" s="1"/>
  <c r="I24" i="25"/>
  <c r="AG25" i="25"/>
  <c r="L118" i="30" s="1"/>
  <c r="O12" i="25"/>
  <c r="L45" i="30" s="1"/>
  <c r="BE27" i="25"/>
  <c r="L221" i="30" s="1"/>
  <c r="O20" i="25"/>
  <c r="AS16" i="25"/>
  <c r="L161" i="30" s="1"/>
  <c r="I18" i="25"/>
  <c r="L13" i="30" s="1"/>
  <c r="O9" i="25"/>
  <c r="L31" i="30" s="1"/>
  <c r="U24" i="25"/>
  <c r="AM24" i="25"/>
  <c r="U20" i="25"/>
  <c r="L72" i="30" s="1"/>
  <c r="AS20" i="25"/>
  <c r="O18" i="25"/>
  <c r="L38" i="30" s="1"/>
  <c r="O19" i="25"/>
  <c r="L40" i="30" s="1"/>
  <c r="BE4" i="25"/>
  <c r="L210" i="30" s="1"/>
  <c r="AG24" i="25"/>
  <c r="AS24" i="25"/>
  <c r="L167" i="30" s="1"/>
  <c r="BM24" i="25"/>
  <c r="O25" i="25"/>
  <c r="L43" i="30" s="1"/>
  <c r="BE25" i="25"/>
  <c r="L218" i="30" s="1"/>
  <c r="BM25" i="25"/>
  <c r="M243" i="30" s="1"/>
  <c r="U12" i="25"/>
  <c r="L70" i="30" s="1"/>
  <c r="AS17" i="25"/>
  <c r="L162" i="30" s="1"/>
  <c r="BM17" i="25"/>
  <c r="M237" i="30" s="1"/>
  <c r="AG18" i="25"/>
  <c r="L113" i="30" s="1"/>
  <c r="BE18" i="25"/>
  <c r="L213" i="30" s="1"/>
  <c r="U19" i="25"/>
  <c r="L65" i="30" s="1"/>
  <c r="AM19" i="25"/>
  <c r="L140" i="30" s="1"/>
  <c r="O4" i="25"/>
  <c r="L35" i="30" s="1"/>
  <c r="AM4" i="25"/>
  <c r="O24" i="25"/>
  <c r="BE24" i="25"/>
  <c r="AM25" i="25"/>
  <c r="L143" i="30" s="1"/>
  <c r="AM20" i="25"/>
  <c r="AM18" i="25"/>
  <c r="L138" i="30" s="1"/>
  <c r="BM22" i="25"/>
  <c r="AS22" i="25"/>
  <c r="L175" i="30" s="1"/>
  <c r="U22" i="25"/>
  <c r="AM22" i="25"/>
  <c r="L150" i="30" s="1"/>
  <c r="O22" i="25"/>
  <c r="L50" i="30" s="1"/>
  <c r="AA22" i="25"/>
  <c r="BM11" i="25"/>
  <c r="M244" i="30" s="1"/>
  <c r="AS11" i="25"/>
  <c r="L169" i="30" s="1"/>
  <c r="U11" i="25"/>
  <c r="L69" i="30" s="1"/>
  <c r="AM11" i="25"/>
  <c r="L144" i="30" s="1"/>
  <c r="O11" i="25"/>
  <c r="L44" i="30" s="1"/>
  <c r="AA11" i="25"/>
  <c r="L94" i="30" s="1"/>
  <c r="BE22" i="25"/>
  <c r="I11" i="25"/>
  <c r="L19" i="30" s="1"/>
  <c r="BE11" i="25"/>
  <c r="L219" i="30" s="1"/>
  <c r="BM21" i="25"/>
  <c r="M229" i="30" s="1"/>
  <c r="AS21" i="25"/>
  <c r="L154" i="30" s="1"/>
  <c r="U21" i="25"/>
  <c r="L54" i="30" s="1"/>
  <c r="AM21" i="25"/>
  <c r="L129" i="30" s="1"/>
  <c r="O21" i="25"/>
  <c r="L29" i="30" s="1"/>
  <c r="AA21" i="25"/>
  <c r="I21" i="25"/>
  <c r="L4" i="30" s="1"/>
  <c r="BE21" i="25"/>
  <c r="L204" i="30" s="1"/>
  <c r="I22" i="25"/>
  <c r="L25" i="30" s="1"/>
  <c r="BM8" i="25"/>
  <c r="M230" i="30" s="1"/>
  <c r="AS8" i="25"/>
  <c r="L155" i="30" s="1"/>
  <c r="U8" i="25"/>
  <c r="L55" i="30" s="1"/>
  <c r="AM8" i="25"/>
  <c r="L130" i="30" s="1"/>
  <c r="O8" i="25"/>
  <c r="L30" i="30" s="1"/>
  <c r="AA8" i="25"/>
  <c r="L80" i="30" s="1"/>
  <c r="AY22" i="25"/>
  <c r="AG21" i="25"/>
  <c r="L104" i="30" s="1"/>
  <c r="BM26" i="25"/>
  <c r="M241" i="30" s="1"/>
  <c r="AS26" i="25"/>
  <c r="L166" i="30" s="1"/>
  <c r="U26" i="25"/>
  <c r="L66" i="30" s="1"/>
  <c r="AM26" i="25"/>
  <c r="L141" i="30" s="1"/>
  <c r="O26" i="25"/>
  <c r="L41" i="30" s="1"/>
  <c r="AA26" i="25"/>
  <c r="L91" i="30" s="1"/>
  <c r="I8" i="25"/>
  <c r="L5" i="30" s="1"/>
  <c r="BE8" i="25"/>
  <c r="L205" i="30" s="1"/>
  <c r="AY11" i="25"/>
  <c r="L194" i="30" s="1"/>
  <c r="AA19" i="25"/>
  <c r="L90" i="30" s="1"/>
  <c r="AA4" i="25"/>
  <c r="L85" i="30" s="1"/>
  <c r="AA24" i="25"/>
  <c r="L92" i="30" s="1"/>
  <c r="AA25" i="25"/>
  <c r="L93" i="30" s="1"/>
  <c r="BM12" i="25"/>
  <c r="M245" i="30" s="1"/>
  <c r="AS12" i="25"/>
  <c r="L170" i="30" s="1"/>
  <c r="AA12" i="25"/>
  <c r="L95" i="30" s="1"/>
  <c r="BE17" i="25"/>
  <c r="L212" i="30" s="1"/>
  <c r="AG17" i="25"/>
  <c r="L112" i="30" s="1"/>
  <c r="I17" i="25"/>
  <c r="L12" i="30" s="1"/>
  <c r="O17" i="25"/>
  <c r="L37" i="30" s="1"/>
  <c r="U17" i="25"/>
  <c r="L62" i="30" s="1"/>
  <c r="AA17" i="25"/>
  <c r="L87" i="30" s="1"/>
  <c r="BM27" i="25"/>
  <c r="M246" i="30" s="1"/>
  <c r="AS27" i="25"/>
  <c r="L171" i="30" s="1"/>
  <c r="U27" i="25"/>
  <c r="L71" i="30" s="1"/>
  <c r="AM27" i="25"/>
  <c r="L146" i="30" s="1"/>
  <c r="O27" i="25"/>
  <c r="L46" i="30" s="1"/>
  <c r="AG27" i="25"/>
  <c r="L121" i="30" s="1"/>
  <c r="AA20" i="25"/>
  <c r="L97" i="30" s="1"/>
  <c r="AY20" i="25"/>
  <c r="L197" i="30" s="1"/>
  <c r="AM16" i="25"/>
  <c r="L136" i="30" s="1"/>
  <c r="O16" i="25"/>
  <c r="L36" i="30" s="1"/>
  <c r="BE16" i="25"/>
  <c r="L211" i="30" s="1"/>
  <c r="AG16" i="25"/>
  <c r="L111" i="30" s="1"/>
  <c r="I16" i="25"/>
  <c r="L11" i="30" s="1"/>
  <c r="AA16" i="25"/>
  <c r="L86" i="30" s="1"/>
  <c r="BM16" i="25"/>
  <c r="M236" i="30" s="1"/>
  <c r="BM23" i="25"/>
  <c r="M248" i="30" s="1"/>
  <c r="AM23" i="25"/>
  <c r="O23" i="25"/>
  <c r="L48" i="30" s="1"/>
  <c r="AG23" i="25"/>
  <c r="I23" i="25"/>
  <c r="AA23" i="25"/>
  <c r="L98" i="30" s="1"/>
  <c r="BE23" i="25"/>
  <c r="L223" i="30" s="1"/>
  <c r="BE5" i="25"/>
  <c r="AG5" i="25"/>
  <c r="I5" i="25"/>
  <c r="BM5" i="25"/>
  <c r="M239" i="30" s="1"/>
  <c r="AY5" i="25"/>
  <c r="L189" i="30" s="1"/>
  <c r="AS5" i="25"/>
  <c r="AM5" i="25"/>
  <c r="U5" i="25"/>
  <c r="L64" i="30" s="1"/>
  <c r="I20" i="25"/>
  <c r="L22" i="30" s="1"/>
  <c r="AG20" i="25"/>
  <c r="BE20" i="25"/>
  <c r="L222" i="30" s="1"/>
  <c r="U16" i="25"/>
  <c r="L61" i="30" s="1"/>
  <c r="U23" i="25"/>
  <c r="L73" i="30" s="1"/>
  <c r="BE9" i="25"/>
  <c r="L206" i="30" s="1"/>
  <c r="AG9" i="25"/>
  <c r="L106" i="30" s="1"/>
  <c r="BM9" i="25"/>
  <c r="M231" i="30" s="1"/>
  <c r="AS9" i="25"/>
  <c r="L156" i="30" s="1"/>
  <c r="U9" i="25"/>
  <c r="L56" i="30" s="1"/>
  <c r="AY9" i="25"/>
  <c r="L181" i="30" s="1"/>
  <c r="AM9" i="25"/>
  <c r="L131" i="30" s="1"/>
  <c r="U18" i="25"/>
  <c r="L63" i="30" s="1"/>
  <c r="AS18" i="25"/>
  <c r="L163" i="30" s="1"/>
  <c r="BM18" i="25"/>
  <c r="M238" i="30" s="1"/>
  <c r="AM6" i="25"/>
  <c r="AS6" i="25"/>
  <c r="AY6" i="25"/>
  <c r="L183" i="30" s="1"/>
  <c r="AY3" i="25"/>
  <c r="L184" i="30" s="1"/>
  <c r="AA18" i="25"/>
  <c r="L88" i="30" s="1"/>
  <c r="BE6" i="25"/>
  <c r="AG6" i="25"/>
  <c r="I6" i="25"/>
  <c r="L8" i="30" s="1"/>
  <c r="O6" i="25"/>
  <c r="L33" i="30" s="1"/>
  <c r="U6" i="25"/>
  <c r="AA6" i="25"/>
  <c r="BM3" i="25"/>
  <c r="AS3" i="25"/>
  <c r="L159" i="30" s="1"/>
  <c r="U3" i="25"/>
  <c r="L59" i="30" s="1"/>
  <c r="AA3" i="25"/>
  <c r="L84" i="30" s="1"/>
  <c r="AG3" i="25"/>
  <c r="L109" i="30" s="1"/>
  <c r="AM3" i="25"/>
  <c r="L134" i="30" s="1"/>
  <c r="AY14" i="25"/>
  <c r="L201" i="30" s="1"/>
  <c r="I15" i="25"/>
  <c r="L27" i="30" s="1"/>
  <c r="BM15" i="25"/>
  <c r="M252" i="30" s="1"/>
  <c r="AM13" i="25"/>
  <c r="L132" i="30" s="1"/>
  <c r="AG15" i="25"/>
  <c r="L127" i="30" s="1"/>
  <c r="AM15" i="25"/>
  <c r="L152" i="30" s="1"/>
  <c r="U14" i="25"/>
  <c r="L76" i="30" s="1"/>
  <c r="O15" i="25"/>
  <c r="L52" i="30" s="1"/>
  <c r="AS15" i="25"/>
  <c r="L177" i="30" s="1"/>
  <c r="U15" i="25"/>
  <c r="L77" i="30" s="1"/>
  <c r="BE15" i="25"/>
  <c r="L227" i="30" s="1"/>
  <c r="O13" i="25"/>
  <c r="L32" i="30" s="1"/>
  <c r="AA14" i="27"/>
  <c r="AB14" i="27" s="1"/>
  <c r="AC14" i="27" s="1"/>
  <c r="AD14" i="27" s="1"/>
  <c r="AE14" i="27" s="1"/>
  <c r="I14" i="27"/>
  <c r="J14" i="27" s="1"/>
  <c r="K14" i="27" s="1"/>
  <c r="L14" i="27" s="1"/>
  <c r="M14" i="27" s="1"/>
  <c r="AG14" i="27"/>
  <c r="AH14" i="27" s="1"/>
  <c r="AI14" i="27" s="1"/>
  <c r="AJ14" i="27" s="1"/>
  <c r="AK14" i="27" s="1"/>
  <c r="BE14" i="27"/>
  <c r="BF14" i="27" s="1"/>
  <c r="BG14" i="27" s="1"/>
  <c r="BH14" i="27" s="1"/>
  <c r="BI14" i="27" s="1"/>
  <c r="AY14" i="27"/>
  <c r="AZ14" i="27" s="1"/>
  <c r="BA14" i="27" s="1"/>
  <c r="BB14" i="27" s="1"/>
  <c r="BC14" i="27" s="1"/>
  <c r="O14" i="27"/>
  <c r="P14" i="27" s="1"/>
  <c r="Q14" i="27" s="1"/>
  <c r="R14" i="27" s="1"/>
  <c r="S14" i="27" s="1"/>
  <c r="BM15" i="27"/>
  <c r="BN15" i="27" s="1"/>
  <c r="BO15" i="27" s="1"/>
  <c r="BP15" i="27" s="1"/>
  <c r="BQ15" i="27" s="1"/>
  <c r="AS15" i="27"/>
  <c r="AT15" i="27" s="1"/>
  <c r="AU15" i="27" s="1"/>
  <c r="AV15" i="27" s="1"/>
  <c r="AW15" i="27" s="1"/>
  <c r="U15" i="27"/>
  <c r="V15" i="27" s="1"/>
  <c r="W15" i="27" s="1"/>
  <c r="X15" i="27" s="1"/>
  <c r="Y15" i="27" s="1"/>
  <c r="AM15" i="27"/>
  <c r="AN15" i="27" s="1"/>
  <c r="AO15" i="27" s="1"/>
  <c r="AP15" i="27" s="1"/>
  <c r="AQ15" i="27" s="1"/>
  <c r="O15" i="27"/>
  <c r="P15" i="27" s="1"/>
  <c r="Q15" i="27" s="1"/>
  <c r="R15" i="27" s="1"/>
  <c r="S15" i="27" s="1"/>
  <c r="AA15" i="27"/>
  <c r="AB15" i="27" s="1"/>
  <c r="AC15" i="27" s="1"/>
  <c r="AD15" i="27" s="1"/>
  <c r="AE15" i="27" s="1"/>
  <c r="AM16" i="27"/>
  <c r="AN16" i="27" s="1"/>
  <c r="AO16" i="27" s="1"/>
  <c r="AP16" i="27" s="1"/>
  <c r="AQ16" i="27" s="1"/>
  <c r="O16" i="27"/>
  <c r="P16" i="27" s="1"/>
  <c r="Q16" i="27" s="1"/>
  <c r="R16" i="27" s="1"/>
  <c r="S16" i="27" s="1"/>
  <c r="BE16" i="27"/>
  <c r="BF16" i="27" s="1"/>
  <c r="BG16" i="27" s="1"/>
  <c r="BH16" i="27" s="1"/>
  <c r="BI16" i="27" s="1"/>
  <c r="AG16" i="27"/>
  <c r="AH16" i="27" s="1"/>
  <c r="AI16" i="27" s="1"/>
  <c r="AJ16" i="27" s="1"/>
  <c r="AK16" i="27" s="1"/>
  <c r="I16" i="27"/>
  <c r="J16" i="27" s="1"/>
  <c r="K16" i="27" s="1"/>
  <c r="L16" i="27" s="1"/>
  <c r="M16" i="27" s="1"/>
  <c r="AA16" i="27"/>
  <c r="AB16" i="27" s="1"/>
  <c r="AC16" i="27" s="1"/>
  <c r="AD16" i="27" s="1"/>
  <c r="AE16" i="27" s="1"/>
  <c r="BM16" i="27"/>
  <c r="BN16" i="27" s="1"/>
  <c r="BO16" i="27" s="1"/>
  <c r="BP16" i="27" s="1"/>
  <c r="BQ16" i="27" s="1"/>
  <c r="U17" i="27"/>
  <c r="V17" i="27" s="1"/>
  <c r="W17" i="27" s="1"/>
  <c r="X17" i="27" s="1"/>
  <c r="Y17" i="27" s="1"/>
  <c r="AS17" i="27"/>
  <c r="AT17" i="27" s="1"/>
  <c r="AU17" i="27" s="1"/>
  <c r="AV17" i="27" s="1"/>
  <c r="AW17" i="27" s="1"/>
  <c r="BM17" i="27"/>
  <c r="BN17" i="27" s="1"/>
  <c r="BO17" i="27" s="1"/>
  <c r="BP17" i="27" s="1"/>
  <c r="BQ17" i="27" s="1"/>
  <c r="AA17" i="27"/>
  <c r="AB17" i="27" s="1"/>
  <c r="AC17" i="27" s="1"/>
  <c r="AD17" i="27" s="1"/>
  <c r="AE17" i="27" s="1"/>
  <c r="AM14" i="25"/>
  <c r="L151" i="30" s="1"/>
  <c r="O14" i="25"/>
  <c r="L51" i="30" s="1"/>
  <c r="BE14" i="25"/>
  <c r="L226" i="30" s="1"/>
  <c r="AG14" i="25"/>
  <c r="L126" i="30" s="1"/>
  <c r="I14" i="25"/>
  <c r="L26" i="30" s="1"/>
  <c r="AA14" i="25"/>
  <c r="L101" i="30" s="1"/>
  <c r="BM14" i="25"/>
  <c r="M251" i="30" s="1"/>
  <c r="BE7" i="25"/>
  <c r="L203" i="30" s="1"/>
  <c r="AG7" i="25"/>
  <c r="L103" i="30" s="1"/>
  <c r="I7" i="25"/>
  <c r="L3" i="30" s="1"/>
  <c r="BM7" i="25"/>
  <c r="M228" i="30" s="1"/>
  <c r="AS7" i="25"/>
  <c r="L153" i="30" s="1"/>
  <c r="U7" i="25"/>
  <c r="L53" i="30" s="1"/>
  <c r="O7" i="25"/>
  <c r="L28" i="30" s="1"/>
  <c r="AY7" i="25"/>
  <c r="L178" i="30" s="1"/>
  <c r="AA7" i="25"/>
  <c r="L78" i="30" s="1"/>
  <c r="AA15" i="25"/>
  <c r="L102" i="30" s="1"/>
  <c r="U13" i="25"/>
  <c r="L57" i="30" s="1"/>
  <c r="AS13" i="25"/>
  <c r="L157" i="30" s="1"/>
  <c r="BM13" i="25"/>
  <c r="M232" i="30" s="1"/>
  <c r="AA13" i="25"/>
  <c r="L82" i="30" s="1"/>
  <c r="AY13" i="25"/>
  <c r="L182" i="30" s="1"/>
  <c r="I13" i="25"/>
  <c r="L7" i="30" s="1"/>
  <c r="AG13" i="25"/>
  <c r="L107" i="30" s="1"/>
  <c r="I6" i="18"/>
  <c r="J6" i="18" s="1"/>
  <c r="K6" i="18" s="1"/>
  <c r="L6" i="18" s="1"/>
  <c r="M6" i="18" s="1"/>
  <c r="I7" i="18"/>
  <c r="J7" i="18" s="1"/>
  <c r="K7" i="18" s="1"/>
  <c r="L7" i="18" s="1"/>
  <c r="M7" i="18" s="1"/>
  <c r="AM7" i="18"/>
  <c r="AN7" i="18" s="1"/>
  <c r="AO7" i="18" s="1"/>
  <c r="AP7" i="18" s="1"/>
  <c r="AQ7" i="18" s="1"/>
  <c r="U5" i="18"/>
  <c r="V5" i="18" s="1"/>
  <c r="W5" i="18" s="1"/>
  <c r="X5" i="18" s="1"/>
  <c r="Y5" i="18" s="1"/>
  <c r="BM5" i="18"/>
  <c r="BN5" i="18" s="1"/>
  <c r="BO5" i="18" s="1"/>
  <c r="BP5" i="18" s="1"/>
  <c r="BQ5" i="18" s="1"/>
  <c r="O6" i="18"/>
  <c r="P6" i="18" s="1"/>
  <c r="Q6" i="18" s="1"/>
  <c r="R6" i="18" s="1"/>
  <c r="S6" i="18" s="1"/>
  <c r="AM6" i="18"/>
  <c r="AN6" i="18" s="1"/>
  <c r="AO6" i="18" s="1"/>
  <c r="AP6" i="18" s="1"/>
  <c r="AQ6" i="18" s="1"/>
  <c r="BE7" i="18"/>
  <c r="BF7" i="18" s="1"/>
  <c r="BG7" i="18" s="1"/>
  <c r="BH7" i="18" s="1"/>
  <c r="BI7" i="18" s="1"/>
  <c r="AG7" i="18"/>
  <c r="AH7" i="18" s="1"/>
  <c r="AI7" i="18" s="1"/>
  <c r="AJ7" i="18" s="1"/>
  <c r="AK7" i="18" s="1"/>
  <c r="U6" i="18"/>
  <c r="V6" i="18" s="1"/>
  <c r="W6" i="18" s="1"/>
  <c r="X6" i="18" s="1"/>
  <c r="Y6" i="18" s="1"/>
  <c r="AS6" i="18"/>
  <c r="AT6" i="18" s="1"/>
  <c r="AU6" i="18" s="1"/>
  <c r="AV6" i="18" s="1"/>
  <c r="AW6" i="18" s="1"/>
  <c r="BM6" i="18"/>
  <c r="BN6" i="18" s="1"/>
  <c r="BO6" i="18" s="1"/>
  <c r="BP6" i="18" s="1"/>
  <c r="BQ6" i="18" s="1"/>
  <c r="O7" i="18"/>
  <c r="P7" i="18" s="1"/>
  <c r="Q7" i="18" s="1"/>
  <c r="R7" i="18" s="1"/>
  <c r="S7" i="18" s="1"/>
  <c r="BM4" i="18"/>
  <c r="BN4" i="18" s="1"/>
  <c r="BO4" i="18" s="1"/>
  <c r="BP4" i="18" s="1"/>
  <c r="BQ4" i="18" s="1"/>
  <c r="AS4" i="18"/>
  <c r="AT4" i="18" s="1"/>
  <c r="AU4" i="18" s="1"/>
  <c r="AV4" i="18" s="1"/>
  <c r="AW4" i="18" s="1"/>
  <c r="U4" i="18"/>
  <c r="V4" i="18" s="1"/>
  <c r="W4" i="18" s="1"/>
  <c r="X4" i="18" s="1"/>
  <c r="Y4" i="18" s="1"/>
  <c r="AM4" i="18"/>
  <c r="AN4" i="18" s="1"/>
  <c r="AO4" i="18" s="1"/>
  <c r="AP4" i="18" s="1"/>
  <c r="AQ4" i="18" s="1"/>
  <c r="O4" i="18"/>
  <c r="P4" i="18" s="1"/>
  <c r="Q4" i="18" s="1"/>
  <c r="R4" i="18" s="1"/>
  <c r="S4" i="18" s="1"/>
  <c r="BE4" i="18"/>
  <c r="BF4" i="18" s="1"/>
  <c r="BG4" i="18" s="1"/>
  <c r="BH4" i="18" s="1"/>
  <c r="BI4" i="18" s="1"/>
  <c r="AG4" i="18"/>
  <c r="AH4" i="18" s="1"/>
  <c r="AI4" i="18" s="1"/>
  <c r="AJ4" i="18" s="1"/>
  <c r="AK4" i="18" s="1"/>
  <c r="I4" i="18"/>
  <c r="J4" i="18" s="1"/>
  <c r="K4" i="18" s="1"/>
  <c r="L4" i="18" s="1"/>
  <c r="M4" i="18" s="1"/>
  <c r="AA4" i="18"/>
  <c r="AB4" i="18" s="1"/>
  <c r="AC4" i="18" s="1"/>
  <c r="AD4" i="18" s="1"/>
  <c r="AE4" i="18" s="1"/>
  <c r="AY4" i="18"/>
  <c r="AZ4" i="18" s="1"/>
  <c r="BA4" i="18" s="1"/>
  <c r="BB4" i="18" s="1"/>
  <c r="BC4" i="18" s="1"/>
  <c r="AY5" i="18"/>
  <c r="AZ5" i="18" s="1"/>
  <c r="BA5" i="18" s="1"/>
  <c r="BB5" i="18" s="1"/>
  <c r="BC5" i="18" s="1"/>
  <c r="I5" i="18"/>
  <c r="J5" i="18" s="1"/>
  <c r="K5" i="18" s="1"/>
  <c r="L5" i="18" s="1"/>
  <c r="M5" i="18" s="1"/>
  <c r="AG5" i="18"/>
  <c r="AH5" i="18" s="1"/>
  <c r="AI5" i="18" s="1"/>
  <c r="AJ5" i="18" s="1"/>
  <c r="AK5" i="18" s="1"/>
  <c r="BE5" i="18"/>
  <c r="BF5" i="18" s="1"/>
  <c r="BG5" i="18" s="1"/>
  <c r="BH5" i="18" s="1"/>
  <c r="BI5" i="18" s="1"/>
  <c r="AA6" i="18"/>
  <c r="AB6" i="18" s="1"/>
  <c r="AC6" i="18" s="1"/>
  <c r="AD6" i="18" s="1"/>
  <c r="AE6" i="18" s="1"/>
  <c r="AY6" i="18"/>
  <c r="AZ6" i="18" s="1"/>
  <c r="BA6" i="18" s="1"/>
  <c r="BB6" i="18" s="1"/>
  <c r="BC6" i="18" s="1"/>
  <c r="U7" i="18"/>
  <c r="V7" i="18" s="1"/>
  <c r="W7" i="18" s="1"/>
  <c r="X7" i="18" s="1"/>
  <c r="Y7" i="18" s="1"/>
  <c r="AS7" i="18"/>
  <c r="AT7" i="18" s="1"/>
  <c r="AU7" i="18" s="1"/>
  <c r="AV7" i="18" s="1"/>
  <c r="AW7" i="18" s="1"/>
  <c r="BM7" i="18"/>
  <c r="BN7" i="18" s="1"/>
  <c r="BO7" i="18" s="1"/>
  <c r="BP7" i="18" s="1"/>
  <c r="BQ7" i="18" s="1"/>
  <c r="AA5" i="18"/>
  <c r="AB5" i="18" s="1"/>
  <c r="AC5" i="18" s="1"/>
  <c r="AD5" i="18" s="1"/>
  <c r="AE5" i="18" s="1"/>
  <c r="O5" i="18"/>
  <c r="P5" i="18" s="1"/>
  <c r="Q5" i="18" s="1"/>
  <c r="R5" i="18" s="1"/>
  <c r="S5" i="18" s="1"/>
  <c r="AA7" i="18"/>
  <c r="AB7" i="18" s="1"/>
  <c r="AC7" i="18" s="1"/>
  <c r="AD7" i="18" s="1"/>
  <c r="AE7" i="18" s="1"/>
  <c r="BO8" i="18"/>
  <c r="BP8" i="18" s="1"/>
  <c r="BQ8" i="18" s="1"/>
  <c r="BS8" i="18" s="1"/>
  <c r="BO3" i="18"/>
  <c r="BP3" i="18" s="1"/>
  <c r="BQ3" i="18" s="1"/>
  <c r="BS3" i="18" s="1"/>
  <c r="BO8" i="16"/>
  <c r="BP8" i="16" s="1"/>
  <c r="BQ8" i="16" s="1"/>
  <c r="BS8" i="16" s="1"/>
  <c r="BS7" i="16"/>
  <c r="BS5" i="16"/>
  <c r="BM12" i="18"/>
  <c r="BN12" i="18" s="1"/>
  <c r="BL12" i="18"/>
  <c r="BE12" i="18"/>
  <c r="BF12" i="18" s="1"/>
  <c r="BG12" i="18" s="1"/>
  <c r="BH12" i="18" s="1"/>
  <c r="BI12" i="18" s="1"/>
  <c r="AY12" i="18"/>
  <c r="AZ12" i="18" s="1"/>
  <c r="BA12" i="18" s="1"/>
  <c r="BB12" i="18" s="1"/>
  <c r="BC12" i="18" s="1"/>
  <c r="AS12" i="18"/>
  <c r="AT12" i="18" s="1"/>
  <c r="AU12" i="18" s="1"/>
  <c r="AV12" i="18" s="1"/>
  <c r="AW12" i="18" s="1"/>
  <c r="AM12" i="18"/>
  <c r="AN12" i="18" s="1"/>
  <c r="AO12" i="18" s="1"/>
  <c r="AP12" i="18" s="1"/>
  <c r="AQ12" i="18" s="1"/>
  <c r="AG12" i="18"/>
  <c r="AH12" i="18" s="1"/>
  <c r="AI12" i="18" s="1"/>
  <c r="AJ12" i="18" s="1"/>
  <c r="AK12" i="18" s="1"/>
  <c r="AA12" i="18"/>
  <c r="AB12" i="18" s="1"/>
  <c r="AC12" i="18" s="1"/>
  <c r="AD12" i="18" s="1"/>
  <c r="AE12" i="18" s="1"/>
  <c r="U12" i="18"/>
  <c r="V12" i="18" s="1"/>
  <c r="W12" i="18" s="1"/>
  <c r="X12" i="18" s="1"/>
  <c r="Y12" i="18" s="1"/>
  <c r="O12" i="18"/>
  <c r="P12" i="18" s="1"/>
  <c r="Q12" i="18" s="1"/>
  <c r="R12" i="18" s="1"/>
  <c r="S12" i="18" s="1"/>
  <c r="I12" i="18"/>
  <c r="J12" i="18" s="1"/>
  <c r="K12" i="18" s="1"/>
  <c r="L12" i="18" s="1"/>
  <c r="M12" i="18" s="1"/>
  <c r="BM11" i="18"/>
  <c r="BN11" i="18" s="1"/>
  <c r="BL11" i="18"/>
  <c r="BE11" i="18"/>
  <c r="BF11" i="18" s="1"/>
  <c r="BG11" i="18" s="1"/>
  <c r="BH11" i="18" s="1"/>
  <c r="BI11" i="18" s="1"/>
  <c r="AY11" i="18"/>
  <c r="AZ11" i="18" s="1"/>
  <c r="BA11" i="18" s="1"/>
  <c r="BB11" i="18" s="1"/>
  <c r="BC11" i="18" s="1"/>
  <c r="AS11" i="18"/>
  <c r="AT11" i="18" s="1"/>
  <c r="AU11" i="18" s="1"/>
  <c r="AV11" i="18" s="1"/>
  <c r="AW11" i="18" s="1"/>
  <c r="AM11" i="18"/>
  <c r="AN11" i="18" s="1"/>
  <c r="AO11" i="18" s="1"/>
  <c r="AP11" i="18" s="1"/>
  <c r="AQ11" i="18" s="1"/>
  <c r="AG11" i="18"/>
  <c r="AH11" i="18" s="1"/>
  <c r="AI11" i="18" s="1"/>
  <c r="AJ11" i="18" s="1"/>
  <c r="AK11" i="18" s="1"/>
  <c r="AA11" i="18"/>
  <c r="AB11" i="18" s="1"/>
  <c r="AC11" i="18" s="1"/>
  <c r="AD11" i="18" s="1"/>
  <c r="AE11" i="18" s="1"/>
  <c r="U11" i="18"/>
  <c r="V11" i="18" s="1"/>
  <c r="W11" i="18" s="1"/>
  <c r="X11" i="18" s="1"/>
  <c r="Y11" i="18" s="1"/>
  <c r="O11" i="18"/>
  <c r="P11" i="18" s="1"/>
  <c r="Q11" i="18" s="1"/>
  <c r="R11" i="18" s="1"/>
  <c r="S11" i="18" s="1"/>
  <c r="I11" i="18"/>
  <c r="J11" i="18" s="1"/>
  <c r="K11" i="18" s="1"/>
  <c r="L11" i="18" s="1"/>
  <c r="M11" i="18" s="1"/>
  <c r="BM10" i="18"/>
  <c r="BN10" i="18" s="1"/>
  <c r="BL10" i="18"/>
  <c r="BE10" i="18"/>
  <c r="BF10" i="18" s="1"/>
  <c r="BG10" i="18" s="1"/>
  <c r="BH10" i="18" s="1"/>
  <c r="BI10" i="18" s="1"/>
  <c r="AY10" i="18"/>
  <c r="AZ10" i="18" s="1"/>
  <c r="BA10" i="18" s="1"/>
  <c r="BB10" i="18" s="1"/>
  <c r="BC10" i="18" s="1"/>
  <c r="AS10" i="18"/>
  <c r="AT10" i="18" s="1"/>
  <c r="AU10" i="18" s="1"/>
  <c r="AV10" i="18" s="1"/>
  <c r="AW10" i="18" s="1"/>
  <c r="AM10" i="18"/>
  <c r="AN10" i="18" s="1"/>
  <c r="AO10" i="18" s="1"/>
  <c r="AP10" i="18" s="1"/>
  <c r="AQ10" i="18" s="1"/>
  <c r="AG10" i="18"/>
  <c r="AH10" i="18" s="1"/>
  <c r="AI10" i="18" s="1"/>
  <c r="AJ10" i="18" s="1"/>
  <c r="AK10" i="18" s="1"/>
  <c r="AA10" i="18"/>
  <c r="AB10" i="18" s="1"/>
  <c r="AC10" i="18" s="1"/>
  <c r="AD10" i="18" s="1"/>
  <c r="AE10" i="18" s="1"/>
  <c r="U10" i="18"/>
  <c r="V10" i="18" s="1"/>
  <c r="W10" i="18" s="1"/>
  <c r="X10" i="18" s="1"/>
  <c r="Y10" i="18" s="1"/>
  <c r="O10" i="18"/>
  <c r="P10" i="18" s="1"/>
  <c r="Q10" i="18" s="1"/>
  <c r="R10" i="18" s="1"/>
  <c r="S10" i="18" s="1"/>
  <c r="I10" i="18"/>
  <c r="J10" i="18" s="1"/>
  <c r="K10" i="18" s="1"/>
  <c r="L10" i="18" s="1"/>
  <c r="M10" i="18" s="1"/>
  <c r="BM9" i="18"/>
  <c r="BN9" i="18" s="1"/>
  <c r="BL9" i="18"/>
  <c r="BE9" i="18"/>
  <c r="BF9" i="18" s="1"/>
  <c r="BG9" i="18" s="1"/>
  <c r="BH9" i="18" s="1"/>
  <c r="BI9" i="18" s="1"/>
  <c r="AY9" i="18"/>
  <c r="AZ9" i="18" s="1"/>
  <c r="BA9" i="18" s="1"/>
  <c r="BB9" i="18" s="1"/>
  <c r="BC9" i="18" s="1"/>
  <c r="AS9" i="18"/>
  <c r="AT9" i="18" s="1"/>
  <c r="AU9" i="18" s="1"/>
  <c r="AV9" i="18" s="1"/>
  <c r="AW9" i="18" s="1"/>
  <c r="AM9" i="18"/>
  <c r="AN9" i="18" s="1"/>
  <c r="AO9" i="18" s="1"/>
  <c r="AP9" i="18" s="1"/>
  <c r="AQ9" i="18" s="1"/>
  <c r="AG9" i="18"/>
  <c r="AH9" i="18" s="1"/>
  <c r="AI9" i="18" s="1"/>
  <c r="AJ9" i="18" s="1"/>
  <c r="AK9" i="18" s="1"/>
  <c r="AA9" i="18"/>
  <c r="AB9" i="18" s="1"/>
  <c r="AC9" i="18" s="1"/>
  <c r="AD9" i="18" s="1"/>
  <c r="AE9" i="18" s="1"/>
  <c r="U9" i="18"/>
  <c r="V9" i="18" s="1"/>
  <c r="W9" i="18" s="1"/>
  <c r="X9" i="18" s="1"/>
  <c r="Y9" i="18" s="1"/>
  <c r="O9" i="18"/>
  <c r="P9" i="18" s="1"/>
  <c r="Q9" i="18" s="1"/>
  <c r="R9" i="18" s="1"/>
  <c r="S9" i="18" s="1"/>
  <c r="I9" i="18"/>
  <c r="J9" i="18" s="1"/>
  <c r="K9" i="18" s="1"/>
  <c r="L9" i="18" s="1"/>
  <c r="M9" i="18" s="1"/>
  <c r="AU11" i="15"/>
  <c r="AV11" i="15" s="1"/>
  <c r="AT11" i="15"/>
  <c r="AM11" i="15"/>
  <c r="AN11" i="15" s="1"/>
  <c r="AO11" i="15" s="1"/>
  <c r="AP11" i="15" s="1"/>
  <c r="AQ11" i="15" s="1"/>
  <c r="AG11" i="15"/>
  <c r="AH11" i="15" s="1"/>
  <c r="AI11" i="15" s="1"/>
  <c r="AJ11" i="15" s="1"/>
  <c r="AK11" i="15" s="1"/>
  <c r="AA11" i="15"/>
  <c r="AB11" i="15" s="1"/>
  <c r="AC11" i="15" s="1"/>
  <c r="AD11" i="15" s="1"/>
  <c r="AE11" i="15" s="1"/>
  <c r="U11" i="15"/>
  <c r="V11" i="15" s="1"/>
  <c r="W11" i="15" s="1"/>
  <c r="X11" i="15" s="1"/>
  <c r="Y11" i="15" s="1"/>
  <c r="O11" i="15"/>
  <c r="P11" i="15" s="1"/>
  <c r="Q11" i="15" s="1"/>
  <c r="R11" i="15" s="1"/>
  <c r="S11" i="15" s="1"/>
  <c r="I11" i="15"/>
  <c r="J11" i="15" s="1"/>
  <c r="K11" i="15" s="1"/>
  <c r="L11" i="15" s="1"/>
  <c r="M11" i="15" s="1"/>
  <c r="BL45" i="29" l="1"/>
  <c r="BL41" i="29"/>
  <c r="AG45" i="29"/>
  <c r="AG41" i="29"/>
  <c r="L42" i="30"/>
  <c r="M235" i="30"/>
  <c r="M234" i="30"/>
  <c r="L139" i="30"/>
  <c r="L14" i="30"/>
  <c r="L148" i="30"/>
  <c r="L200" i="30"/>
  <c r="L75" i="30"/>
  <c r="L147" i="30"/>
  <c r="L135" i="30"/>
  <c r="M242" i="30"/>
  <c r="L142" i="30"/>
  <c r="L110" i="30"/>
  <c r="L160" i="30"/>
  <c r="L60" i="30"/>
  <c r="L192" i="30"/>
  <c r="L209" i="30"/>
  <c r="L83" i="30"/>
  <c r="L108" i="30"/>
  <c r="L122" i="30"/>
  <c r="L164" i="30"/>
  <c r="L114" i="30"/>
  <c r="L23" i="30"/>
  <c r="L100" i="30"/>
  <c r="L67" i="30"/>
  <c r="L47" i="30"/>
  <c r="L17" i="30"/>
  <c r="L198" i="30"/>
  <c r="L39" i="30"/>
  <c r="L185" i="30"/>
  <c r="L133" i="30"/>
  <c r="L58" i="30"/>
  <c r="L208" i="30"/>
  <c r="L158" i="30"/>
  <c r="L214" i="30"/>
  <c r="L123" i="30"/>
  <c r="L79" i="30"/>
  <c r="L225" i="30"/>
  <c r="M250" i="30"/>
  <c r="L217" i="30"/>
  <c r="L117" i="30"/>
  <c r="L172" i="30"/>
  <c r="L34" i="30"/>
  <c r="L89" i="30"/>
  <c r="L10" i="30"/>
  <c r="G63" i="29"/>
  <c r="AS39" i="29"/>
  <c r="BL63" i="29"/>
  <c r="BL68" i="29"/>
  <c r="BL62" i="29"/>
  <c r="G69" i="29"/>
  <c r="BL32" i="29"/>
  <c r="BL56" i="29"/>
  <c r="BL57" i="29"/>
  <c r="BL69" i="29"/>
  <c r="G57" i="29"/>
  <c r="AB9" i="25"/>
  <c r="M81" i="30" s="1"/>
  <c r="AZ19" i="25"/>
  <c r="M190" i="30" s="1"/>
  <c r="AN12" i="25"/>
  <c r="M145" i="30" s="1"/>
  <c r="AG36" i="29"/>
  <c r="AY34" i="29"/>
  <c r="AZ16" i="25"/>
  <c r="M186" i="30" s="1"/>
  <c r="AZ24" i="25"/>
  <c r="AY85" i="29"/>
  <c r="BF13" i="25"/>
  <c r="M207" i="30" s="1"/>
  <c r="AH11" i="25"/>
  <c r="M119" i="30" s="1"/>
  <c r="AS80" i="29"/>
  <c r="BN6" i="25"/>
  <c r="BO6" i="25" s="1"/>
  <c r="BF3" i="25"/>
  <c r="AY35" i="29"/>
  <c r="BE33" i="29"/>
  <c r="AT14" i="25"/>
  <c r="M176" i="30" s="1"/>
  <c r="AZ25" i="25"/>
  <c r="M193" i="30" s="1"/>
  <c r="BF26" i="25"/>
  <c r="M216" i="30" s="1"/>
  <c r="AZ21" i="25"/>
  <c r="L179" i="30"/>
  <c r="AN7" i="25"/>
  <c r="L128" i="30"/>
  <c r="P5" i="25"/>
  <c r="AZ18" i="25"/>
  <c r="M188" i="30" s="1"/>
  <c r="AT23" i="25"/>
  <c r="L173" i="30"/>
  <c r="AA38" i="29"/>
  <c r="BN20" i="25"/>
  <c r="M247" i="30"/>
  <c r="AH22" i="25"/>
  <c r="L125" i="30"/>
  <c r="AB27" i="25"/>
  <c r="M96" i="30" s="1"/>
  <c r="AZ4" i="25"/>
  <c r="AZ17" i="25"/>
  <c r="M187" i="30" s="1"/>
  <c r="AZ8" i="25"/>
  <c r="M180" i="30" s="1"/>
  <c r="BF10" i="25"/>
  <c r="L224" i="30"/>
  <c r="AB13" i="25"/>
  <c r="M82" i="30" s="1"/>
  <c r="J14" i="25"/>
  <c r="M26" i="30" s="1"/>
  <c r="I80" i="29"/>
  <c r="P13" i="25"/>
  <c r="M32" i="30" s="1"/>
  <c r="AH13" i="25"/>
  <c r="M107" i="30" s="1"/>
  <c r="AT7" i="25"/>
  <c r="M153" i="30" s="1"/>
  <c r="J13" i="25"/>
  <c r="M7" i="30" s="1"/>
  <c r="AZ7" i="25"/>
  <c r="M178" i="30" s="1"/>
  <c r="AY32" i="29"/>
  <c r="BN14" i="25"/>
  <c r="N251" i="30" s="1"/>
  <c r="BM80" i="29"/>
  <c r="AN15" i="25"/>
  <c r="M152" i="30" s="1"/>
  <c r="AM85" i="29"/>
  <c r="AB3" i="25"/>
  <c r="M84" i="30" s="1"/>
  <c r="AH6" i="25"/>
  <c r="M108" i="30" s="1"/>
  <c r="AT18" i="25"/>
  <c r="M163" i="30" s="1"/>
  <c r="BF20" i="25"/>
  <c r="J5" i="25"/>
  <c r="AB23" i="25"/>
  <c r="AA39" i="29"/>
  <c r="AN23" i="25"/>
  <c r="AM39" i="29"/>
  <c r="AN16" i="25"/>
  <c r="M136" i="30" s="1"/>
  <c r="P27" i="25"/>
  <c r="M46" i="30" s="1"/>
  <c r="O38" i="29"/>
  <c r="BN27" i="25"/>
  <c r="N246" i="30" s="1"/>
  <c r="BM38" i="29"/>
  <c r="J17" i="25"/>
  <c r="M12" i="30" s="1"/>
  <c r="AT12" i="25"/>
  <c r="M170" i="30" s="1"/>
  <c r="AS37" i="29"/>
  <c r="AB4" i="25"/>
  <c r="J8" i="25"/>
  <c r="M5" i="30" s="1"/>
  <c r="V26" i="25"/>
  <c r="M66" i="30" s="1"/>
  <c r="U33" i="29"/>
  <c r="AZ22" i="25"/>
  <c r="V8" i="25"/>
  <c r="M55" i="30" s="1"/>
  <c r="BF21" i="25"/>
  <c r="AN21" i="25"/>
  <c r="BF11" i="25"/>
  <c r="M219" i="30" s="1"/>
  <c r="BE36" i="29"/>
  <c r="P11" i="25"/>
  <c r="M44" i="30" s="1"/>
  <c r="O36" i="29"/>
  <c r="BN11" i="25"/>
  <c r="N244" i="30" s="1"/>
  <c r="BM36" i="29"/>
  <c r="AN22" i="25"/>
  <c r="AN18" i="25"/>
  <c r="M138" i="30" s="1"/>
  <c r="P24" i="25"/>
  <c r="O34" i="29"/>
  <c r="V19" i="25"/>
  <c r="M65" i="30" s="1"/>
  <c r="AT17" i="25"/>
  <c r="M162" i="30" s="1"/>
  <c r="P25" i="25"/>
  <c r="M43" i="30" s="1"/>
  <c r="O35" i="29"/>
  <c r="BF4" i="25"/>
  <c r="V20" i="25"/>
  <c r="M72" i="30" s="1"/>
  <c r="J18" i="25"/>
  <c r="M13" i="30" s="1"/>
  <c r="P12" i="25"/>
  <c r="M45" i="30" s="1"/>
  <c r="O37" i="29"/>
  <c r="BN4" i="25"/>
  <c r="J26" i="25"/>
  <c r="M16" i="30" s="1"/>
  <c r="I33" i="29"/>
  <c r="BF12" i="25"/>
  <c r="M220" i="30" s="1"/>
  <c r="BE37" i="29"/>
  <c r="AZ27" i="25"/>
  <c r="M196" i="30" s="1"/>
  <c r="AY38" i="29"/>
  <c r="AH10" i="25"/>
  <c r="M124" i="30" s="1"/>
  <c r="AG40" i="29"/>
  <c r="AB10" i="25"/>
  <c r="M99" i="30" s="1"/>
  <c r="AA40" i="29"/>
  <c r="AN10" i="25"/>
  <c r="M149" i="30" s="1"/>
  <c r="AM40" i="29"/>
  <c r="AN17" i="25"/>
  <c r="M137" i="30" s="1"/>
  <c r="AH8" i="25"/>
  <c r="M105" i="30" s="1"/>
  <c r="BN19" i="25"/>
  <c r="N240" i="30" s="1"/>
  <c r="AO12" i="25"/>
  <c r="N145" i="30" s="1"/>
  <c r="AN37" i="29"/>
  <c r="BA19" i="25"/>
  <c r="N190" i="30" s="1"/>
  <c r="BA15" i="25"/>
  <c r="N202" i="30" s="1"/>
  <c r="AZ85" i="29"/>
  <c r="V7" i="25"/>
  <c r="M53" i="30" s="1"/>
  <c r="AN13" i="25"/>
  <c r="M132" i="30" s="1"/>
  <c r="AB7" i="25"/>
  <c r="M78" i="30" s="1"/>
  <c r="BF7" i="25"/>
  <c r="M203" i="30" s="1"/>
  <c r="AT13" i="25"/>
  <c r="M157" i="30" s="1"/>
  <c r="BN7" i="25"/>
  <c r="N228" i="30" s="1"/>
  <c r="BF14" i="25"/>
  <c r="M226" i="30" s="1"/>
  <c r="BE80" i="29"/>
  <c r="V15" i="25"/>
  <c r="M77" i="30" s="1"/>
  <c r="U85" i="29"/>
  <c r="J15" i="25"/>
  <c r="M27" i="30" s="1"/>
  <c r="I85" i="29"/>
  <c r="AB6" i="25"/>
  <c r="M83" i="30" s="1"/>
  <c r="AZ6" i="25"/>
  <c r="V9" i="25"/>
  <c r="M56" i="30" s="1"/>
  <c r="BF9" i="25"/>
  <c r="M206" i="30" s="1"/>
  <c r="BE56" i="29"/>
  <c r="AN5" i="25"/>
  <c r="M139" i="30" s="1"/>
  <c r="J16" i="25"/>
  <c r="M11" i="30" s="1"/>
  <c r="AZ13" i="25"/>
  <c r="M182" i="30" s="1"/>
  <c r="V13" i="25"/>
  <c r="M57" i="30" s="1"/>
  <c r="P7" i="25"/>
  <c r="M28" i="30" s="1"/>
  <c r="J7" i="25"/>
  <c r="M3" i="30" s="1"/>
  <c r="AB14" i="25"/>
  <c r="M101" i="30" s="1"/>
  <c r="AA80" i="29"/>
  <c r="P14" i="25"/>
  <c r="M51" i="30" s="1"/>
  <c r="O80" i="29"/>
  <c r="AT15" i="25"/>
  <c r="M177" i="30" s="1"/>
  <c r="AS85" i="29"/>
  <c r="AH15" i="25"/>
  <c r="M127" i="30" s="1"/>
  <c r="AG85" i="29"/>
  <c r="AZ14" i="25"/>
  <c r="M201" i="30" s="1"/>
  <c r="AY80" i="29"/>
  <c r="V3" i="25"/>
  <c r="U57" i="29"/>
  <c r="V6" i="25"/>
  <c r="M58" i="30" s="1"/>
  <c r="BF6" i="25"/>
  <c r="M208" i="30" s="1"/>
  <c r="AT6" i="25"/>
  <c r="V18" i="25"/>
  <c r="M63" i="30" s="1"/>
  <c r="AT9" i="25"/>
  <c r="M156" i="30" s="1"/>
  <c r="AS56" i="29"/>
  <c r="AH20" i="25"/>
  <c r="AT5" i="25"/>
  <c r="AH5" i="25"/>
  <c r="J23" i="25"/>
  <c r="I39" i="29"/>
  <c r="BN23" i="25"/>
  <c r="BM39" i="29"/>
  <c r="AH16" i="25"/>
  <c r="M111" i="30" s="1"/>
  <c r="AZ20" i="25"/>
  <c r="M197" i="30" s="1"/>
  <c r="AN27" i="25"/>
  <c r="M146" i="30" s="1"/>
  <c r="AM38" i="29"/>
  <c r="AB17" i="25"/>
  <c r="M87" i="30" s="1"/>
  <c r="AH17" i="25"/>
  <c r="M112" i="30" s="1"/>
  <c r="BN12" i="25"/>
  <c r="N245" i="30" s="1"/>
  <c r="BM37" i="29"/>
  <c r="AB19" i="25"/>
  <c r="M90" i="30" s="1"/>
  <c r="AB26" i="25"/>
  <c r="M91" i="30" s="1"/>
  <c r="AA33" i="29"/>
  <c r="AT26" i="25"/>
  <c r="M166" i="30" s="1"/>
  <c r="AS33" i="29"/>
  <c r="AB8" i="25"/>
  <c r="M80" i="30" s="1"/>
  <c r="AT8" i="25"/>
  <c r="M155" i="30" s="1"/>
  <c r="J21" i="25"/>
  <c r="V21" i="25"/>
  <c r="J11" i="25"/>
  <c r="M19" i="30" s="1"/>
  <c r="I36" i="29"/>
  <c r="AN11" i="25"/>
  <c r="M144" i="30" s="1"/>
  <c r="AM36" i="29"/>
  <c r="V22" i="25"/>
  <c r="AN20" i="25"/>
  <c r="M147" i="30" s="1"/>
  <c r="AN4" i="25"/>
  <c r="BF18" i="25"/>
  <c r="M213" i="30" s="1"/>
  <c r="V12" i="25"/>
  <c r="M70" i="30" s="1"/>
  <c r="U37" i="29"/>
  <c r="BN24" i="25"/>
  <c r="N242" i="30" s="1"/>
  <c r="BM34" i="29"/>
  <c r="P19" i="25"/>
  <c r="M40" i="30" s="1"/>
  <c r="AN24" i="25"/>
  <c r="M142" i="30" s="1"/>
  <c r="AM34" i="29"/>
  <c r="AT16" i="25"/>
  <c r="M161" i="30" s="1"/>
  <c r="AH25" i="25"/>
  <c r="M118" i="30" s="1"/>
  <c r="AG35" i="29"/>
  <c r="AH4" i="25"/>
  <c r="M110" i="30" s="1"/>
  <c r="V25" i="25"/>
  <c r="M68" i="30" s="1"/>
  <c r="U35" i="29"/>
  <c r="AZ12" i="25"/>
  <c r="M195" i="30" s="1"/>
  <c r="AY37" i="29"/>
  <c r="J27" i="25"/>
  <c r="M21" i="30" s="1"/>
  <c r="I38" i="29"/>
  <c r="J10" i="25"/>
  <c r="M24" i="30" s="1"/>
  <c r="I40" i="29"/>
  <c r="BN10" i="25"/>
  <c r="N249" i="30" s="1"/>
  <c r="BM40" i="29"/>
  <c r="P10" i="25"/>
  <c r="M49" i="30" s="1"/>
  <c r="O40" i="29"/>
  <c r="AT4" i="25"/>
  <c r="M160" i="30" s="1"/>
  <c r="V4" i="25"/>
  <c r="J19" i="25"/>
  <c r="M15" i="30" s="1"/>
  <c r="AB15" i="25"/>
  <c r="M102" i="30" s="1"/>
  <c r="AA85" i="29"/>
  <c r="AN14" i="25"/>
  <c r="M151" i="30" s="1"/>
  <c r="AM80" i="29"/>
  <c r="AN3" i="25"/>
  <c r="M134" i="30" s="1"/>
  <c r="AT3" i="25"/>
  <c r="M159" i="30" s="1"/>
  <c r="P6" i="25"/>
  <c r="AB18" i="25"/>
  <c r="M88" i="30" s="1"/>
  <c r="AN6" i="25"/>
  <c r="AN9" i="25"/>
  <c r="M131" i="30" s="1"/>
  <c r="AM56" i="29"/>
  <c r="BN9" i="25"/>
  <c r="N231" i="30" s="1"/>
  <c r="V23" i="25"/>
  <c r="M73" i="30" s="1"/>
  <c r="U39" i="29"/>
  <c r="J20" i="25"/>
  <c r="M22" i="30" s="1"/>
  <c r="AZ5" i="25"/>
  <c r="M189" i="30" s="1"/>
  <c r="BF5" i="25"/>
  <c r="M214" i="30" s="1"/>
  <c r="AH23" i="25"/>
  <c r="AG39" i="29"/>
  <c r="BN16" i="25"/>
  <c r="N236" i="30" s="1"/>
  <c r="BF16" i="25"/>
  <c r="M211" i="30" s="1"/>
  <c r="AB20" i="25"/>
  <c r="M97" i="30" s="1"/>
  <c r="V27" i="25"/>
  <c r="M71" i="30" s="1"/>
  <c r="U38" i="29"/>
  <c r="V17" i="25"/>
  <c r="M62" i="30" s="1"/>
  <c r="BF17" i="25"/>
  <c r="M212" i="30" s="1"/>
  <c r="BE68" i="29"/>
  <c r="AB25" i="25"/>
  <c r="M93" i="30" s="1"/>
  <c r="AA35" i="29"/>
  <c r="AZ11" i="25"/>
  <c r="M194" i="30" s="1"/>
  <c r="AY36" i="29"/>
  <c r="P26" i="25"/>
  <c r="M41" i="30" s="1"/>
  <c r="O33" i="29"/>
  <c r="BN26" i="25"/>
  <c r="N241" i="30" s="1"/>
  <c r="BM33" i="29"/>
  <c r="P8" i="25"/>
  <c r="M30" i="30" s="1"/>
  <c r="BN8" i="25"/>
  <c r="N230" i="30" s="1"/>
  <c r="AB21" i="25"/>
  <c r="AT21" i="25"/>
  <c r="BF22" i="25"/>
  <c r="M225" i="30" s="1"/>
  <c r="V11" i="25"/>
  <c r="M69" i="30" s="1"/>
  <c r="U36" i="29"/>
  <c r="AB22" i="25"/>
  <c r="AT22" i="25"/>
  <c r="AN25" i="25"/>
  <c r="M143" i="30" s="1"/>
  <c r="AM35" i="29"/>
  <c r="P4" i="25"/>
  <c r="M35" i="30" s="1"/>
  <c r="AH18" i="25"/>
  <c r="M113" i="30" s="1"/>
  <c r="BN25" i="25"/>
  <c r="N243" i="30" s="1"/>
  <c r="BM35" i="29"/>
  <c r="AT24" i="25"/>
  <c r="M167" i="30" s="1"/>
  <c r="AS34" i="29"/>
  <c r="P18" i="25"/>
  <c r="M38" i="30" s="1"/>
  <c r="V24" i="25"/>
  <c r="M67" i="30" s="1"/>
  <c r="U34" i="29"/>
  <c r="P20" i="25"/>
  <c r="J24" i="25"/>
  <c r="M17" i="30" s="1"/>
  <c r="I34" i="29"/>
  <c r="BF19" i="25"/>
  <c r="M215" i="30" s="1"/>
  <c r="J25" i="25"/>
  <c r="M18" i="30" s="1"/>
  <c r="I35" i="29"/>
  <c r="J12" i="25"/>
  <c r="M20" i="30" s="1"/>
  <c r="I37" i="29"/>
  <c r="AZ23" i="25"/>
  <c r="M198" i="30" s="1"/>
  <c r="AY39" i="29"/>
  <c r="P3" i="25"/>
  <c r="AT10" i="25"/>
  <c r="M174" i="30" s="1"/>
  <c r="AS40" i="29"/>
  <c r="AB5" i="25"/>
  <c r="AT19" i="25"/>
  <c r="M165" i="30" s="1"/>
  <c r="AH19" i="25"/>
  <c r="M115" i="30" s="1"/>
  <c r="AC9" i="25"/>
  <c r="N81" i="30" s="1"/>
  <c r="BA17" i="25"/>
  <c r="N187" i="30" s="1"/>
  <c r="AH7" i="25"/>
  <c r="M103" i="30" s="1"/>
  <c r="P15" i="25"/>
  <c r="M52" i="30" s="1"/>
  <c r="O85" i="29"/>
  <c r="BN13" i="25"/>
  <c r="N232" i="30" s="1"/>
  <c r="AH14" i="25"/>
  <c r="M126" i="30" s="1"/>
  <c r="AG80" i="29"/>
  <c r="BF15" i="25"/>
  <c r="M227" i="30" s="1"/>
  <c r="BE85" i="29"/>
  <c r="V14" i="25"/>
  <c r="M76" i="30" s="1"/>
  <c r="U80" i="29"/>
  <c r="BN15" i="25"/>
  <c r="N252" i="30" s="1"/>
  <c r="BM85" i="29"/>
  <c r="AH3" i="25"/>
  <c r="M109" i="30" s="1"/>
  <c r="BN3" i="25"/>
  <c r="N234" i="30" s="1"/>
  <c r="BM57" i="29"/>
  <c r="J6" i="25"/>
  <c r="AZ3" i="25"/>
  <c r="M184" i="30" s="1"/>
  <c r="BN18" i="25"/>
  <c r="N238" i="30" s="1"/>
  <c r="AZ9" i="25"/>
  <c r="M181" i="30" s="1"/>
  <c r="AH9" i="25"/>
  <c r="M106" i="30" s="1"/>
  <c r="V16" i="25"/>
  <c r="M61" i="30" s="1"/>
  <c r="V5" i="25"/>
  <c r="BN5" i="25"/>
  <c r="N239" i="30" s="1"/>
  <c r="BF23" i="25"/>
  <c r="M223" i="30" s="1"/>
  <c r="BE39" i="29"/>
  <c r="P23" i="25"/>
  <c r="O39" i="29"/>
  <c r="AB16" i="25"/>
  <c r="M86" i="30" s="1"/>
  <c r="P16" i="25"/>
  <c r="M36" i="30" s="1"/>
  <c r="AH27" i="25"/>
  <c r="M121" i="30" s="1"/>
  <c r="AG38" i="29"/>
  <c r="AT27" i="25"/>
  <c r="M171" i="30" s="1"/>
  <c r="AS38" i="29"/>
  <c r="P17" i="25"/>
  <c r="M37" i="30" s="1"/>
  <c r="AB12" i="25"/>
  <c r="M95" i="30" s="1"/>
  <c r="AA37" i="29"/>
  <c r="AB24" i="25"/>
  <c r="M92" i="30" s="1"/>
  <c r="AA34" i="29"/>
  <c r="BF8" i="25"/>
  <c r="M205" i="30" s="1"/>
  <c r="AN26" i="25"/>
  <c r="M141" i="30" s="1"/>
  <c r="AM33" i="29"/>
  <c r="AH21" i="25"/>
  <c r="AN8" i="25"/>
  <c r="M130" i="30" s="1"/>
  <c r="J22" i="25"/>
  <c r="M25" i="30" s="1"/>
  <c r="P21" i="25"/>
  <c r="M29" i="30" s="1"/>
  <c r="BN21" i="25"/>
  <c r="AB11" i="25"/>
  <c r="M94" i="30" s="1"/>
  <c r="AA36" i="29"/>
  <c r="AT11" i="25"/>
  <c r="M169" i="30" s="1"/>
  <c r="AS36" i="29"/>
  <c r="P22" i="25"/>
  <c r="M50" i="30" s="1"/>
  <c r="BN22" i="25"/>
  <c r="N250" i="30" s="1"/>
  <c r="BF24" i="25"/>
  <c r="M217" i="30" s="1"/>
  <c r="BE34" i="29"/>
  <c r="AN19" i="25"/>
  <c r="M140" i="30" s="1"/>
  <c r="BN17" i="25"/>
  <c r="N237" i="30" s="1"/>
  <c r="BF25" i="25"/>
  <c r="M218" i="30" s="1"/>
  <c r="BE35" i="29"/>
  <c r="AH24" i="25"/>
  <c r="M117" i="30" s="1"/>
  <c r="AG34" i="29"/>
  <c r="AT20" i="25"/>
  <c r="M172" i="30" s="1"/>
  <c r="P9" i="25"/>
  <c r="M31" i="30" s="1"/>
  <c r="BF27" i="25"/>
  <c r="M221" i="30" s="1"/>
  <c r="BE38" i="29"/>
  <c r="AZ26" i="25"/>
  <c r="M191" i="30" s="1"/>
  <c r="AY33" i="29"/>
  <c r="AH26" i="25"/>
  <c r="M116" i="30" s="1"/>
  <c r="AG33" i="29"/>
  <c r="AT25" i="25"/>
  <c r="M168" i="30" s="1"/>
  <c r="AS35" i="29"/>
  <c r="AH12" i="25"/>
  <c r="M120" i="30" s="1"/>
  <c r="AG37" i="29"/>
  <c r="J9" i="25"/>
  <c r="M6" i="30" s="1"/>
  <c r="AZ10" i="25"/>
  <c r="M199" i="30" s="1"/>
  <c r="AY40" i="29"/>
  <c r="V10" i="25"/>
  <c r="M74" i="30" s="1"/>
  <c r="U40" i="29"/>
  <c r="J3" i="25"/>
  <c r="J4" i="25"/>
  <c r="M10" i="30" s="1"/>
  <c r="BS6" i="27"/>
  <c r="BS5" i="27"/>
  <c r="BS7" i="27"/>
  <c r="BS9" i="27"/>
  <c r="BS8" i="27"/>
  <c r="BS4" i="27"/>
  <c r="BS3" i="27"/>
  <c r="BS23" i="27"/>
  <c r="BS25" i="27"/>
  <c r="BS22" i="27"/>
  <c r="BS18" i="27"/>
  <c r="BS24" i="27"/>
  <c r="BS21" i="27"/>
  <c r="BS20" i="27"/>
  <c r="BS19" i="27"/>
  <c r="BS13" i="27"/>
  <c r="BS10" i="27"/>
  <c r="BS11" i="27"/>
  <c r="BS14" i="27"/>
  <c r="BS17" i="27"/>
  <c r="BS16" i="27"/>
  <c r="BS15" i="27"/>
  <c r="BS6" i="18"/>
  <c r="BS5" i="18"/>
  <c r="BS4" i="18"/>
  <c r="BS7" i="18"/>
  <c r="AW11" i="15"/>
  <c r="AX11" i="15" s="1"/>
  <c r="AY11" i="15" s="1"/>
  <c r="BA11" i="15" s="1"/>
  <c r="BO10" i="18"/>
  <c r="BP10" i="18" s="1"/>
  <c r="BQ10" i="18" s="1"/>
  <c r="BS10" i="18" s="1"/>
  <c r="BO11" i="18"/>
  <c r="BP11" i="18" s="1"/>
  <c r="BQ11" i="18" s="1"/>
  <c r="BS11" i="18" s="1"/>
  <c r="BO9" i="18"/>
  <c r="BP9" i="18" s="1"/>
  <c r="BQ9" i="18" s="1"/>
  <c r="BS9" i="18" s="1"/>
  <c r="BO12" i="18"/>
  <c r="BP12" i="18" s="1"/>
  <c r="BQ12" i="18" s="1"/>
  <c r="BS12" i="18" s="1"/>
  <c r="BT10" i="27" l="1"/>
  <c r="D34" i="27" s="1"/>
  <c r="BM45" i="29"/>
  <c r="BM41" i="29"/>
  <c r="I45" i="29"/>
  <c r="I41" i="29"/>
  <c r="AY45" i="29"/>
  <c r="AY41" i="29"/>
  <c r="AA45" i="29"/>
  <c r="AA41" i="29"/>
  <c r="AM45" i="29"/>
  <c r="AM41" i="29"/>
  <c r="AS45" i="29"/>
  <c r="AS41" i="29"/>
  <c r="BE45" i="29"/>
  <c r="BE41" i="29"/>
  <c r="U45" i="29"/>
  <c r="U41" i="29"/>
  <c r="O45" i="29"/>
  <c r="O41" i="29"/>
  <c r="M158" i="30"/>
  <c r="M104" i="30"/>
  <c r="M8" i="30"/>
  <c r="M89" i="30"/>
  <c r="M34" i="30"/>
  <c r="M47" i="30"/>
  <c r="M100" i="30"/>
  <c r="M79" i="30"/>
  <c r="M123" i="30"/>
  <c r="M135" i="30"/>
  <c r="M75" i="30"/>
  <c r="M4" i="30"/>
  <c r="M23" i="30"/>
  <c r="M164" i="30"/>
  <c r="M150" i="30"/>
  <c r="M129" i="30"/>
  <c r="M98" i="30"/>
  <c r="M222" i="30"/>
  <c r="M185" i="30"/>
  <c r="M209" i="30"/>
  <c r="M192" i="30"/>
  <c r="M9" i="30"/>
  <c r="N229" i="30"/>
  <c r="M64" i="30"/>
  <c r="M33" i="30"/>
  <c r="M60" i="30"/>
  <c r="M59" i="30"/>
  <c r="M183" i="30"/>
  <c r="M210" i="30"/>
  <c r="M42" i="30"/>
  <c r="M200" i="30"/>
  <c r="M48" i="30"/>
  <c r="M175" i="30"/>
  <c r="M154" i="30"/>
  <c r="M133" i="30"/>
  <c r="M54" i="30"/>
  <c r="N248" i="30"/>
  <c r="M114" i="30"/>
  <c r="M122" i="30"/>
  <c r="N235" i="30"/>
  <c r="M204" i="30"/>
  <c r="M85" i="30"/>
  <c r="M148" i="30"/>
  <c r="M14" i="30"/>
  <c r="M39" i="30"/>
  <c r="BM62" i="29"/>
  <c r="AG62" i="29"/>
  <c r="AA63" i="29"/>
  <c r="AG57" i="29"/>
  <c r="U63" i="29"/>
  <c r="AY68" i="29"/>
  <c r="AA69" i="29"/>
  <c r="AS62" i="29"/>
  <c r="U62" i="29"/>
  <c r="U69" i="29"/>
  <c r="BE69" i="29"/>
  <c r="AM68" i="29"/>
  <c r="U32" i="29"/>
  <c r="BE57" i="29"/>
  <c r="AG68" i="29"/>
  <c r="O57" i="29"/>
  <c r="I57" i="29"/>
  <c r="AY57" i="29"/>
  <c r="AA62" i="29"/>
  <c r="BM69" i="29"/>
  <c r="AS69" i="29"/>
  <c r="AA56" i="29"/>
  <c r="AA32" i="29"/>
  <c r="O69" i="29"/>
  <c r="AG32" i="29"/>
  <c r="O56" i="29"/>
  <c r="AM57" i="29"/>
  <c r="AG63" i="29"/>
  <c r="I62" i="29"/>
  <c r="AA68" i="29"/>
  <c r="I32" i="29"/>
  <c r="AM63" i="29"/>
  <c r="I69" i="29"/>
  <c r="BE62" i="29"/>
  <c r="I56" i="29"/>
  <c r="AM69" i="29"/>
  <c r="AS32" i="29"/>
  <c r="AM32" i="29"/>
  <c r="AY56" i="29"/>
  <c r="AY62" i="29"/>
  <c r="I63" i="29"/>
  <c r="AS63" i="29"/>
  <c r="AG69" i="29"/>
  <c r="BM63" i="29"/>
  <c r="BE63" i="29"/>
  <c r="AM62" i="29"/>
  <c r="U56" i="29"/>
  <c r="I68" i="29"/>
  <c r="AA57" i="29"/>
  <c r="U68" i="29"/>
  <c r="BM68" i="29"/>
  <c r="O62" i="29"/>
  <c r="O68" i="29"/>
  <c r="O63" i="29"/>
  <c r="BM56" i="29"/>
  <c r="AS57" i="29"/>
  <c r="O32" i="29"/>
  <c r="BM32" i="29"/>
  <c r="BE32" i="29"/>
  <c r="AG56" i="29"/>
  <c r="AS68" i="29"/>
  <c r="AY63" i="29"/>
  <c r="AY69" i="29"/>
  <c r="BA24" i="25"/>
  <c r="BB24" i="25" s="1"/>
  <c r="BT3" i="27"/>
  <c r="D32" i="27" s="1"/>
  <c r="BT14" i="27"/>
  <c r="D35" i="27" s="1"/>
  <c r="BT22" i="27"/>
  <c r="D37" i="27" s="1"/>
  <c r="BT18" i="27"/>
  <c r="D36" i="27" s="1"/>
  <c r="BT6" i="27"/>
  <c r="D33" i="27" s="1"/>
  <c r="AT80" i="29"/>
  <c r="BA18" i="25"/>
  <c r="N188" i="30" s="1"/>
  <c r="AU14" i="25"/>
  <c r="N176" i="30" s="1"/>
  <c r="BA4" i="25"/>
  <c r="BP6" i="25"/>
  <c r="AZ69" i="29"/>
  <c r="Q5" i="25"/>
  <c r="N39" i="30" s="1"/>
  <c r="BA16" i="25"/>
  <c r="N186" i="30" s="1"/>
  <c r="N233" i="30"/>
  <c r="AZ35" i="29"/>
  <c r="BG3" i="25"/>
  <c r="BA25" i="25"/>
  <c r="N193" i="30" s="1"/>
  <c r="BG13" i="25"/>
  <c r="N207" i="30" s="1"/>
  <c r="AZ34" i="29"/>
  <c r="AB38" i="29"/>
  <c r="AH36" i="29"/>
  <c r="AC27" i="25"/>
  <c r="N96" i="30" s="1"/>
  <c r="AI11" i="25"/>
  <c r="N119" i="30" s="1"/>
  <c r="BF33" i="29"/>
  <c r="BG26" i="25"/>
  <c r="N216" i="30" s="1"/>
  <c r="N247" i="30"/>
  <c r="BO20" i="25"/>
  <c r="AU23" i="25"/>
  <c r="M173" i="30"/>
  <c r="AT39" i="29"/>
  <c r="AO7" i="25"/>
  <c r="M128" i="30"/>
  <c r="BA8" i="25"/>
  <c r="N180" i="30" s="1"/>
  <c r="BG10" i="25"/>
  <c r="M224" i="30"/>
  <c r="BF40" i="29"/>
  <c r="AI22" i="25"/>
  <c r="M125" i="30"/>
  <c r="BA21" i="25"/>
  <c r="M179" i="30"/>
  <c r="K3" i="25"/>
  <c r="AI12" i="25"/>
  <c r="N120" i="30" s="1"/>
  <c r="AH37" i="29"/>
  <c r="BG27" i="25"/>
  <c r="N221" i="30" s="1"/>
  <c r="BF38" i="29"/>
  <c r="BG25" i="25"/>
  <c r="N218" i="30" s="1"/>
  <c r="BF35" i="29"/>
  <c r="BO22" i="25"/>
  <c r="BO21" i="25"/>
  <c r="O229" i="30" s="1"/>
  <c r="K22" i="25"/>
  <c r="BG8" i="25"/>
  <c r="N205" i="30" s="1"/>
  <c r="AU27" i="25"/>
  <c r="N171" i="30" s="1"/>
  <c r="AT38" i="29"/>
  <c r="Q23" i="25"/>
  <c r="P39" i="29"/>
  <c r="BA9" i="25"/>
  <c r="N181" i="30" s="1"/>
  <c r="BA3" i="25"/>
  <c r="N184" i="30" s="1"/>
  <c r="AZ63" i="29"/>
  <c r="BO15" i="25"/>
  <c r="O252" i="30" s="1"/>
  <c r="BN85" i="29"/>
  <c r="AI7" i="25"/>
  <c r="N103" i="30" s="1"/>
  <c r="AC5" i="25"/>
  <c r="Q3" i="25"/>
  <c r="BG19" i="25"/>
  <c r="N215" i="30" s="1"/>
  <c r="Q18" i="25"/>
  <c r="N38" i="30" s="1"/>
  <c r="Q4" i="25"/>
  <c r="N35" i="30" s="1"/>
  <c r="AU21" i="25"/>
  <c r="BO26" i="25"/>
  <c r="O241" i="30" s="1"/>
  <c r="BN33" i="29"/>
  <c r="BG17" i="25"/>
  <c r="N212" i="30" s="1"/>
  <c r="BG16" i="25"/>
  <c r="N211" i="30" s="1"/>
  <c r="W23" i="25"/>
  <c r="V39" i="29"/>
  <c r="AO9" i="25"/>
  <c r="N131" i="30" s="1"/>
  <c r="AU3" i="25"/>
  <c r="K19" i="25"/>
  <c r="N15" i="30" s="1"/>
  <c r="BO10" i="25"/>
  <c r="O249" i="30" s="1"/>
  <c r="BN40" i="29"/>
  <c r="AI25" i="25"/>
  <c r="N118" i="30" s="1"/>
  <c r="AH35" i="29"/>
  <c r="BO24" i="25"/>
  <c r="BN34" i="29"/>
  <c r="AO11" i="25"/>
  <c r="N144" i="30" s="1"/>
  <c r="AN36" i="29"/>
  <c r="AI17" i="25"/>
  <c r="N112" i="30" s="1"/>
  <c r="W10" i="25"/>
  <c r="N74" i="30" s="1"/>
  <c r="V40" i="29"/>
  <c r="AU25" i="25"/>
  <c r="N168" i="30" s="1"/>
  <c r="AT35" i="29"/>
  <c r="Q9" i="25"/>
  <c r="N31" i="30" s="1"/>
  <c r="BO17" i="25"/>
  <c r="O237" i="30" s="1"/>
  <c r="AC11" i="25"/>
  <c r="N94" i="30" s="1"/>
  <c r="AB36" i="29"/>
  <c r="Q21" i="25"/>
  <c r="AO26" i="25"/>
  <c r="N141" i="30" s="1"/>
  <c r="AN33" i="29"/>
  <c r="Q17" i="25"/>
  <c r="N37" i="30" s="1"/>
  <c r="AC16" i="25"/>
  <c r="N86" i="30" s="1"/>
  <c r="W5" i="25"/>
  <c r="N64" i="30" s="1"/>
  <c r="BO18" i="25"/>
  <c r="O238" i="30" s="1"/>
  <c r="AI3" i="25"/>
  <c r="Q15" i="25"/>
  <c r="N52" i="30" s="1"/>
  <c r="P85" i="29"/>
  <c r="BH13" i="25"/>
  <c r="O207" i="30" s="1"/>
  <c r="AU19" i="25"/>
  <c r="N165" i="30" s="1"/>
  <c r="BA23" i="25"/>
  <c r="N198" i="30" s="1"/>
  <c r="AZ39" i="29"/>
  <c r="K24" i="25"/>
  <c r="J34" i="29"/>
  <c r="AI18" i="25"/>
  <c r="N113" i="30" s="1"/>
  <c r="AC22" i="25"/>
  <c r="AC21" i="25"/>
  <c r="AC25" i="25"/>
  <c r="N93" i="30" s="1"/>
  <c r="AB35" i="29"/>
  <c r="AC20" i="25"/>
  <c r="BG5" i="25"/>
  <c r="BO9" i="25"/>
  <c r="O231" i="30" s="1"/>
  <c r="BN56" i="29"/>
  <c r="Q6" i="25"/>
  <c r="N33" i="30" s="1"/>
  <c r="AC15" i="25"/>
  <c r="N102" i="30" s="1"/>
  <c r="AB85" i="29"/>
  <c r="Q10" i="25"/>
  <c r="N49" i="30" s="1"/>
  <c r="P40" i="29"/>
  <c r="BA12" i="25"/>
  <c r="N195" i="30" s="1"/>
  <c r="AZ37" i="29"/>
  <c r="AI4" i="25"/>
  <c r="Q19" i="25"/>
  <c r="N40" i="30" s="1"/>
  <c r="W12" i="25"/>
  <c r="N70" i="30" s="1"/>
  <c r="V37" i="29"/>
  <c r="AO4" i="25"/>
  <c r="K11" i="25"/>
  <c r="N19" i="30" s="1"/>
  <c r="J36" i="29"/>
  <c r="K21" i="25"/>
  <c r="AC8" i="25"/>
  <c r="N80" i="30" s="1"/>
  <c r="AB56" i="29"/>
  <c r="AC26" i="25"/>
  <c r="N91" i="30" s="1"/>
  <c r="AB33" i="29"/>
  <c r="BO12" i="25"/>
  <c r="O245" i="30" s="1"/>
  <c r="BN37" i="29"/>
  <c r="AC17" i="25"/>
  <c r="N87" i="30" s="1"/>
  <c r="BA20" i="25"/>
  <c r="BO23" i="25"/>
  <c r="BN39" i="29"/>
  <c r="AI5" i="25"/>
  <c r="AI20" i="25"/>
  <c r="AU9" i="25"/>
  <c r="N156" i="30" s="1"/>
  <c r="AU6" i="25"/>
  <c r="N158" i="30" s="1"/>
  <c r="W6" i="25"/>
  <c r="BA14" i="25"/>
  <c r="N201" i="30" s="1"/>
  <c r="AZ80" i="29"/>
  <c r="AU15" i="25"/>
  <c r="N177" i="30" s="1"/>
  <c r="AT85" i="29"/>
  <c r="AC14" i="25"/>
  <c r="N101" i="30" s="1"/>
  <c r="AB80" i="29"/>
  <c r="Q7" i="25"/>
  <c r="N28" i="30" s="1"/>
  <c r="BA13" i="25"/>
  <c r="N182" i="30" s="1"/>
  <c r="AO5" i="25"/>
  <c r="W9" i="25"/>
  <c r="N56" i="30" s="1"/>
  <c r="AC6" i="25"/>
  <c r="W15" i="25"/>
  <c r="N77" i="30" s="1"/>
  <c r="V85" i="29"/>
  <c r="BO7" i="25"/>
  <c r="O228" i="30" s="1"/>
  <c r="BG7" i="25"/>
  <c r="N203" i="30" s="1"/>
  <c r="AO13" i="25"/>
  <c r="N132" i="30" s="1"/>
  <c r="BB15" i="25"/>
  <c r="O202" i="30" s="1"/>
  <c r="BA85" i="29"/>
  <c r="AI8" i="25"/>
  <c r="N105" i="30" s="1"/>
  <c r="AO10" i="25"/>
  <c r="N149" i="30" s="1"/>
  <c r="AN40" i="29"/>
  <c r="AI10" i="25"/>
  <c r="N124" i="30" s="1"/>
  <c r="AH40" i="29"/>
  <c r="BG12" i="25"/>
  <c r="N220" i="30" s="1"/>
  <c r="BF37" i="29"/>
  <c r="BO4" i="25"/>
  <c r="K18" i="25"/>
  <c r="N13" i="30" s="1"/>
  <c r="BG4" i="25"/>
  <c r="N210" i="30" s="1"/>
  <c r="AU17" i="25"/>
  <c r="N162" i="30" s="1"/>
  <c r="Q24" i="25"/>
  <c r="P34" i="29"/>
  <c r="AO22" i="25"/>
  <c r="Q11" i="25"/>
  <c r="N44" i="30" s="1"/>
  <c r="P36" i="29"/>
  <c r="AO21" i="25"/>
  <c r="W8" i="25"/>
  <c r="N55" i="30" s="1"/>
  <c r="W26" i="25"/>
  <c r="N66" i="30" s="1"/>
  <c r="V33" i="29"/>
  <c r="AC4" i="25"/>
  <c r="N85" i="30" s="1"/>
  <c r="K17" i="25"/>
  <c r="N12" i="30" s="1"/>
  <c r="Q27" i="25"/>
  <c r="N46" i="30" s="1"/>
  <c r="P38" i="29"/>
  <c r="AO23" i="25"/>
  <c r="AN39" i="29"/>
  <c r="K5" i="25"/>
  <c r="AU18" i="25"/>
  <c r="N163" i="30" s="1"/>
  <c r="AC3" i="25"/>
  <c r="N84" i="30" s="1"/>
  <c r="BO14" i="25"/>
  <c r="O251" i="30" s="1"/>
  <c r="BN80" i="29"/>
  <c r="K13" i="25"/>
  <c r="N7" i="30" s="1"/>
  <c r="AI13" i="25"/>
  <c r="N107" i="30" s="1"/>
  <c r="K14" i="25"/>
  <c r="N26" i="30" s="1"/>
  <c r="J80" i="29"/>
  <c r="K9" i="25"/>
  <c r="N6" i="30" s="1"/>
  <c r="BA26" i="25"/>
  <c r="N191" i="30" s="1"/>
  <c r="AZ33" i="29"/>
  <c r="AI24" i="25"/>
  <c r="AH34" i="29"/>
  <c r="BG24" i="25"/>
  <c r="BF34" i="29"/>
  <c r="Q22" i="25"/>
  <c r="AO8" i="25"/>
  <c r="N130" i="30" s="1"/>
  <c r="AN56" i="29"/>
  <c r="AC24" i="25"/>
  <c r="AB34" i="29"/>
  <c r="AI27" i="25"/>
  <c r="N121" i="30" s="1"/>
  <c r="AH38" i="29"/>
  <c r="BG23" i="25"/>
  <c r="BF39" i="29"/>
  <c r="AI9" i="25"/>
  <c r="N106" i="30" s="1"/>
  <c r="K6" i="25"/>
  <c r="N8" i="30" s="1"/>
  <c r="W14" i="25"/>
  <c r="N76" i="30" s="1"/>
  <c r="V80" i="29"/>
  <c r="AI14" i="25"/>
  <c r="N126" i="30" s="1"/>
  <c r="AH80" i="29"/>
  <c r="AD9" i="25"/>
  <c r="O81" i="30" s="1"/>
  <c r="AU10" i="25"/>
  <c r="N174" i="30" s="1"/>
  <c r="AT40" i="29"/>
  <c r="K25" i="25"/>
  <c r="N18" i="30" s="1"/>
  <c r="J35" i="29"/>
  <c r="W24" i="25"/>
  <c r="N67" i="30" s="1"/>
  <c r="V34" i="29"/>
  <c r="AU24" i="25"/>
  <c r="N167" i="30" s="1"/>
  <c r="AT34" i="29"/>
  <c r="AO25" i="25"/>
  <c r="N143" i="30" s="1"/>
  <c r="AN35" i="29"/>
  <c r="BG22" i="25"/>
  <c r="Q8" i="25"/>
  <c r="N30" i="30" s="1"/>
  <c r="P56" i="29"/>
  <c r="Q26" i="25"/>
  <c r="N41" i="30" s="1"/>
  <c r="P33" i="29"/>
  <c r="W17" i="25"/>
  <c r="N62" i="30" s="1"/>
  <c r="BO16" i="25"/>
  <c r="O236" i="30" s="1"/>
  <c r="K20" i="25"/>
  <c r="N22" i="30" s="1"/>
  <c r="AO6" i="25"/>
  <c r="AO3" i="25"/>
  <c r="N134" i="30" s="1"/>
  <c r="W4" i="25"/>
  <c r="N60" i="30" s="1"/>
  <c r="K10" i="25"/>
  <c r="N24" i="30" s="1"/>
  <c r="J40" i="29"/>
  <c r="AU16" i="25"/>
  <c r="N161" i="30" s="1"/>
  <c r="W22" i="25"/>
  <c r="K4" i="25"/>
  <c r="N10" i="30" s="1"/>
  <c r="BA10" i="25"/>
  <c r="N199" i="30" s="1"/>
  <c r="AZ40" i="29"/>
  <c r="AI26" i="25"/>
  <c r="N116" i="30" s="1"/>
  <c r="AH33" i="29"/>
  <c r="AU20" i="25"/>
  <c r="AO19" i="25"/>
  <c r="N140" i="30" s="1"/>
  <c r="AU11" i="25"/>
  <c r="N169" i="30" s="1"/>
  <c r="AT36" i="29"/>
  <c r="AI21" i="25"/>
  <c r="AC12" i="25"/>
  <c r="N95" i="30" s="1"/>
  <c r="AB37" i="29"/>
  <c r="Q16" i="25"/>
  <c r="N36" i="30" s="1"/>
  <c r="BO5" i="25"/>
  <c r="O239" i="30" s="1"/>
  <c r="W16" i="25"/>
  <c r="N61" i="30" s="1"/>
  <c r="V69" i="29"/>
  <c r="BO3" i="25"/>
  <c r="O234" i="30" s="1"/>
  <c r="BG15" i="25"/>
  <c r="N227" i="30" s="1"/>
  <c r="BF85" i="29"/>
  <c r="BO13" i="25"/>
  <c r="O232" i="30" s="1"/>
  <c r="BB17" i="25"/>
  <c r="O187" i="30" s="1"/>
  <c r="BB4" i="25"/>
  <c r="AI19" i="25"/>
  <c r="N115" i="30" s="1"/>
  <c r="K12" i="25"/>
  <c r="N20" i="30" s="1"/>
  <c r="J37" i="29"/>
  <c r="Q20" i="25"/>
  <c r="BO25" i="25"/>
  <c r="O243" i="30" s="1"/>
  <c r="BN35" i="29"/>
  <c r="AU22" i="25"/>
  <c r="W11" i="25"/>
  <c r="N69" i="30" s="1"/>
  <c r="V36" i="29"/>
  <c r="BO8" i="25"/>
  <c r="O230" i="30" s="1"/>
  <c r="BA11" i="25"/>
  <c r="N194" i="30" s="1"/>
  <c r="AZ36" i="29"/>
  <c r="W27" i="25"/>
  <c r="N71" i="30" s="1"/>
  <c r="V38" i="29"/>
  <c r="AI23" i="25"/>
  <c r="AH39" i="29"/>
  <c r="BA5" i="25"/>
  <c r="AC18" i="25"/>
  <c r="N88" i="30" s="1"/>
  <c r="AO14" i="25"/>
  <c r="N151" i="30" s="1"/>
  <c r="AN80" i="29"/>
  <c r="AU4" i="25"/>
  <c r="K27" i="25"/>
  <c r="N21" i="30" s="1"/>
  <c r="J38" i="29"/>
  <c r="W25" i="25"/>
  <c r="N68" i="30" s="1"/>
  <c r="V35" i="29"/>
  <c r="AO24" i="25"/>
  <c r="AN34" i="29"/>
  <c r="BG18" i="25"/>
  <c r="N213" i="30" s="1"/>
  <c r="AO20" i="25"/>
  <c r="W21" i="25"/>
  <c r="AU8" i="25"/>
  <c r="N155" i="30" s="1"/>
  <c r="AU26" i="25"/>
  <c r="N166" i="30" s="1"/>
  <c r="AT33" i="29"/>
  <c r="AC19" i="25"/>
  <c r="N90" i="30" s="1"/>
  <c r="AO27" i="25"/>
  <c r="N146" i="30" s="1"/>
  <c r="AN38" i="29"/>
  <c r="AI16" i="25"/>
  <c r="N111" i="30" s="1"/>
  <c r="K23" i="25"/>
  <c r="N23" i="30" s="1"/>
  <c r="J39" i="29"/>
  <c r="AU5" i="25"/>
  <c r="N164" i="30" s="1"/>
  <c r="BQ6" i="25"/>
  <c r="W18" i="25"/>
  <c r="N63" i="30" s="1"/>
  <c r="BG6" i="25"/>
  <c r="N208" i="30" s="1"/>
  <c r="W3" i="25"/>
  <c r="N59" i="30" s="1"/>
  <c r="AI15" i="25"/>
  <c r="N127" i="30" s="1"/>
  <c r="AH85" i="29"/>
  <c r="Q14" i="25"/>
  <c r="N51" i="30" s="1"/>
  <c r="P80" i="29"/>
  <c r="K7" i="25"/>
  <c r="N3" i="30" s="1"/>
  <c r="J32" i="29"/>
  <c r="W13" i="25"/>
  <c r="N57" i="30" s="1"/>
  <c r="K16" i="25"/>
  <c r="N11" i="30" s="1"/>
  <c r="BG9" i="25"/>
  <c r="N206" i="30" s="1"/>
  <c r="BA6" i="25"/>
  <c r="N183" i="30" s="1"/>
  <c r="K15" i="25"/>
  <c r="N27" i="30" s="1"/>
  <c r="J85" i="29"/>
  <c r="BG14" i="25"/>
  <c r="N226" i="30" s="1"/>
  <c r="BF80" i="29"/>
  <c r="AU13" i="25"/>
  <c r="N157" i="30" s="1"/>
  <c r="AC7" i="25"/>
  <c r="N78" i="30" s="1"/>
  <c r="W7" i="25"/>
  <c r="N53" i="30" s="1"/>
  <c r="BB19" i="25"/>
  <c r="O190" i="30" s="1"/>
  <c r="AP12" i="25"/>
  <c r="O145" i="30" s="1"/>
  <c r="AO37" i="29"/>
  <c r="BO19" i="25"/>
  <c r="O240" i="30" s="1"/>
  <c r="AO17" i="25"/>
  <c r="N137" i="30" s="1"/>
  <c r="AC10" i="25"/>
  <c r="N99" i="30" s="1"/>
  <c r="AB40" i="29"/>
  <c r="BA27" i="25"/>
  <c r="N196" i="30" s="1"/>
  <c r="AZ38" i="29"/>
  <c r="K26" i="25"/>
  <c r="N16" i="30" s="1"/>
  <c r="J33" i="29"/>
  <c r="Q12" i="25"/>
  <c r="N45" i="30" s="1"/>
  <c r="P37" i="29"/>
  <c r="W20" i="25"/>
  <c r="N72" i="30" s="1"/>
  <c r="Q25" i="25"/>
  <c r="N43" i="30" s="1"/>
  <c r="P35" i="29"/>
  <c r="W19" i="25"/>
  <c r="N65" i="30" s="1"/>
  <c r="AO18" i="25"/>
  <c r="N138" i="30" s="1"/>
  <c r="BO11" i="25"/>
  <c r="O244" i="30" s="1"/>
  <c r="BN36" i="29"/>
  <c r="BG11" i="25"/>
  <c r="N219" i="30" s="1"/>
  <c r="BF36" i="29"/>
  <c r="BG21" i="25"/>
  <c r="N204" i="30" s="1"/>
  <c r="BA22" i="25"/>
  <c r="N200" i="30" s="1"/>
  <c r="K8" i="25"/>
  <c r="N5" i="30" s="1"/>
  <c r="AU12" i="25"/>
  <c r="N170" i="30" s="1"/>
  <c r="AT37" i="29"/>
  <c r="BO27" i="25"/>
  <c r="O246" i="30" s="1"/>
  <c r="BN38" i="29"/>
  <c r="AO16" i="25"/>
  <c r="N136" i="30" s="1"/>
  <c r="AC23" i="25"/>
  <c r="N98" i="30" s="1"/>
  <c r="AB39" i="29"/>
  <c r="BG20" i="25"/>
  <c r="N222" i="30" s="1"/>
  <c r="AI6" i="25"/>
  <c r="N108" i="30" s="1"/>
  <c r="AO15" i="25"/>
  <c r="N152" i="30" s="1"/>
  <c r="AN85" i="29"/>
  <c r="BA7" i="25"/>
  <c r="N178" i="30" s="1"/>
  <c r="AZ32" i="29"/>
  <c r="AU7" i="25"/>
  <c r="N153" i="30" s="1"/>
  <c r="Q13" i="25"/>
  <c r="N32" i="30" s="1"/>
  <c r="AC13" i="25"/>
  <c r="N82" i="30" s="1"/>
  <c r="BM22" i="16"/>
  <c r="BN22" i="16" s="1"/>
  <c r="BL22" i="16"/>
  <c r="BE22" i="16"/>
  <c r="BF22" i="16" s="1"/>
  <c r="BG22" i="16" s="1"/>
  <c r="BH22" i="16" s="1"/>
  <c r="BI22" i="16" s="1"/>
  <c r="AY22" i="16"/>
  <c r="AZ22" i="16" s="1"/>
  <c r="BA22" i="16" s="1"/>
  <c r="BB22" i="16" s="1"/>
  <c r="BC22" i="16" s="1"/>
  <c r="AS22" i="16"/>
  <c r="AT22" i="16" s="1"/>
  <c r="AU22" i="16" s="1"/>
  <c r="AV22" i="16" s="1"/>
  <c r="AW22" i="16" s="1"/>
  <c r="AM22" i="16"/>
  <c r="AN22" i="16" s="1"/>
  <c r="AO22" i="16" s="1"/>
  <c r="AP22" i="16" s="1"/>
  <c r="AQ22" i="16" s="1"/>
  <c r="AG22" i="16"/>
  <c r="AH22" i="16" s="1"/>
  <c r="AI22" i="16" s="1"/>
  <c r="AJ22" i="16" s="1"/>
  <c r="AK22" i="16" s="1"/>
  <c r="AA22" i="16"/>
  <c r="AB22" i="16" s="1"/>
  <c r="AC22" i="16" s="1"/>
  <c r="AD22" i="16" s="1"/>
  <c r="AE22" i="16" s="1"/>
  <c r="U22" i="16"/>
  <c r="V22" i="16" s="1"/>
  <c r="W22" i="16" s="1"/>
  <c r="X22" i="16" s="1"/>
  <c r="Y22" i="16" s="1"/>
  <c r="O22" i="16"/>
  <c r="P22" i="16" s="1"/>
  <c r="Q22" i="16" s="1"/>
  <c r="R22" i="16" s="1"/>
  <c r="S22" i="16" s="1"/>
  <c r="I22" i="16"/>
  <c r="J22" i="16" s="1"/>
  <c r="K22" i="16" s="1"/>
  <c r="L22" i="16" s="1"/>
  <c r="M22" i="16" s="1"/>
  <c r="BM21" i="16"/>
  <c r="BN21" i="16" s="1"/>
  <c r="BL21" i="16"/>
  <c r="BE21" i="16"/>
  <c r="BF21" i="16" s="1"/>
  <c r="BG21" i="16" s="1"/>
  <c r="BH21" i="16" s="1"/>
  <c r="BI21" i="16" s="1"/>
  <c r="AY21" i="16"/>
  <c r="AZ21" i="16" s="1"/>
  <c r="BA21" i="16" s="1"/>
  <c r="BB21" i="16" s="1"/>
  <c r="BC21" i="16" s="1"/>
  <c r="AS21" i="16"/>
  <c r="AT21" i="16" s="1"/>
  <c r="AU21" i="16" s="1"/>
  <c r="AV21" i="16" s="1"/>
  <c r="AW21" i="16" s="1"/>
  <c r="AM21" i="16"/>
  <c r="AN21" i="16" s="1"/>
  <c r="AO21" i="16" s="1"/>
  <c r="AP21" i="16" s="1"/>
  <c r="AQ21" i="16" s="1"/>
  <c r="AG21" i="16"/>
  <c r="AH21" i="16" s="1"/>
  <c r="AI21" i="16" s="1"/>
  <c r="AJ21" i="16" s="1"/>
  <c r="AK21" i="16" s="1"/>
  <c r="AA21" i="16"/>
  <c r="AB21" i="16" s="1"/>
  <c r="AC21" i="16" s="1"/>
  <c r="AD21" i="16" s="1"/>
  <c r="AE21" i="16" s="1"/>
  <c r="U21" i="16"/>
  <c r="V21" i="16" s="1"/>
  <c r="W21" i="16" s="1"/>
  <c r="X21" i="16" s="1"/>
  <c r="Y21" i="16" s="1"/>
  <c r="O21" i="16"/>
  <c r="P21" i="16" s="1"/>
  <c r="Q21" i="16" s="1"/>
  <c r="R21" i="16" s="1"/>
  <c r="S21" i="16" s="1"/>
  <c r="I21" i="16"/>
  <c r="J21" i="16" s="1"/>
  <c r="K21" i="16" s="1"/>
  <c r="L21" i="16" s="1"/>
  <c r="M21" i="16" s="1"/>
  <c r="BM17" i="16"/>
  <c r="BN17" i="16" s="1"/>
  <c r="BL17" i="16"/>
  <c r="BE17" i="16"/>
  <c r="BF17" i="16" s="1"/>
  <c r="BG17" i="16" s="1"/>
  <c r="BH17" i="16" s="1"/>
  <c r="BI17" i="16" s="1"/>
  <c r="AY17" i="16"/>
  <c r="AZ17" i="16" s="1"/>
  <c r="BA17" i="16" s="1"/>
  <c r="BB17" i="16" s="1"/>
  <c r="BC17" i="16" s="1"/>
  <c r="AS17" i="16"/>
  <c r="AT17" i="16" s="1"/>
  <c r="AU17" i="16" s="1"/>
  <c r="AV17" i="16" s="1"/>
  <c r="AW17" i="16" s="1"/>
  <c r="AM17" i="16"/>
  <c r="AN17" i="16" s="1"/>
  <c r="AO17" i="16" s="1"/>
  <c r="AP17" i="16" s="1"/>
  <c r="AQ17" i="16" s="1"/>
  <c r="AG17" i="16"/>
  <c r="AH17" i="16" s="1"/>
  <c r="AI17" i="16" s="1"/>
  <c r="AJ17" i="16" s="1"/>
  <c r="AK17" i="16" s="1"/>
  <c r="AA17" i="16"/>
  <c r="AB17" i="16" s="1"/>
  <c r="AC17" i="16" s="1"/>
  <c r="AD17" i="16" s="1"/>
  <c r="AE17" i="16" s="1"/>
  <c r="U17" i="16"/>
  <c r="V17" i="16" s="1"/>
  <c r="W17" i="16" s="1"/>
  <c r="X17" i="16" s="1"/>
  <c r="Y17" i="16" s="1"/>
  <c r="O17" i="16"/>
  <c r="P17" i="16" s="1"/>
  <c r="Q17" i="16" s="1"/>
  <c r="R17" i="16" s="1"/>
  <c r="S17" i="16" s="1"/>
  <c r="I17" i="16"/>
  <c r="J17" i="16" s="1"/>
  <c r="K17" i="16" s="1"/>
  <c r="L17" i="16" s="1"/>
  <c r="M17" i="16" s="1"/>
  <c r="I19" i="16"/>
  <c r="J19" i="16" s="1"/>
  <c r="K19" i="16" s="1"/>
  <c r="L19" i="16" s="1"/>
  <c r="M19" i="16" s="1"/>
  <c r="O19" i="16"/>
  <c r="P19" i="16" s="1"/>
  <c r="Q19" i="16" s="1"/>
  <c r="R19" i="16" s="1"/>
  <c r="S19" i="16" s="1"/>
  <c r="U19" i="16"/>
  <c r="V19" i="16" s="1"/>
  <c r="W19" i="16" s="1"/>
  <c r="X19" i="16" s="1"/>
  <c r="Y19" i="16" s="1"/>
  <c r="AA19" i="16"/>
  <c r="AB19" i="16" s="1"/>
  <c r="AC19" i="16" s="1"/>
  <c r="AD19" i="16" s="1"/>
  <c r="AE19" i="16" s="1"/>
  <c r="AG19" i="16"/>
  <c r="AH19" i="16" s="1"/>
  <c r="AI19" i="16" s="1"/>
  <c r="AJ19" i="16" s="1"/>
  <c r="AK19" i="16" s="1"/>
  <c r="AM19" i="16"/>
  <c r="AN19" i="16" s="1"/>
  <c r="AO19" i="16" s="1"/>
  <c r="AP19" i="16" s="1"/>
  <c r="AQ19" i="16" s="1"/>
  <c r="AS19" i="16"/>
  <c r="AT19" i="16" s="1"/>
  <c r="AU19" i="16" s="1"/>
  <c r="AV19" i="16" s="1"/>
  <c r="AW19" i="16" s="1"/>
  <c r="AY19" i="16"/>
  <c r="AZ19" i="16" s="1"/>
  <c r="BA19" i="16" s="1"/>
  <c r="BB19" i="16" s="1"/>
  <c r="BC19" i="16" s="1"/>
  <c r="BE19" i="16"/>
  <c r="BF19" i="16" s="1"/>
  <c r="BG19" i="16" s="1"/>
  <c r="BH19" i="16" s="1"/>
  <c r="BI19" i="16" s="1"/>
  <c r="BL19" i="16"/>
  <c r="BM19" i="16"/>
  <c r="BN19" i="16" s="1"/>
  <c r="BM20" i="16"/>
  <c r="BN20" i="16" s="1"/>
  <c r="BL20" i="16"/>
  <c r="BE20" i="16"/>
  <c r="BF20" i="16" s="1"/>
  <c r="BG20" i="16" s="1"/>
  <c r="BH20" i="16" s="1"/>
  <c r="BI20" i="16" s="1"/>
  <c r="AY20" i="16"/>
  <c r="AZ20" i="16" s="1"/>
  <c r="BA20" i="16" s="1"/>
  <c r="BB20" i="16" s="1"/>
  <c r="BC20" i="16" s="1"/>
  <c r="AS20" i="16"/>
  <c r="AT20" i="16" s="1"/>
  <c r="AU20" i="16" s="1"/>
  <c r="AV20" i="16" s="1"/>
  <c r="AW20" i="16" s="1"/>
  <c r="AM20" i="16"/>
  <c r="AN20" i="16" s="1"/>
  <c r="AO20" i="16" s="1"/>
  <c r="AP20" i="16" s="1"/>
  <c r="AQ20" i="16" s="1"/>
  <c r="AG20" i="16"/>
  <c r="AH20" i="16" s="1"/>
  <c r="AI20" i="16" s="1"/>
  <c r="AJ20" i="16" s="1"/>
  <c r="AK20" i="16" s="1"/>
  <c r="AA20" i="16"/>
  <c r="AB20" i="16" s="1"/>
  <c r="AC20" i="16" s="1"/>
  <c r="AD20" i="16" s="1"/>
  <c r="AE20" i="16" s="1"/>
  <c r="U20" i="16"/>
  <c r="V20" i="16" s="1"/>
  <c r="W20" i="16" s="1"/>
  <c r="X20" i="16" s="1"/>
  <c r="Y20" i="16" s="1"/>
  <c r="O20" i="16"/>
  <c r="P20" i="16" s="1"/>
  <c r="Q20" i="16" s="1"/>
  <c r="R20" i="16" s="1"/>
  <c r="S20" i="16" s="1"/>
  <c r="I20" i="16"/>
  <c r="J20" i="16" s="1"/>
  <c r="K20" i="16" s="1"/>
  <c r="L20" i="16" s="1"/>
  <c r="M20" i="16" s="1"/>
  <c r="BM18" i="16"/>
  <c r="BN18" i="16" s="1"/>
  <c r="BL18" i="16"/>
  <c r="BE18" i="16"/>
  <c r="BF18" i="16" s="1"/>
  <c r="BG18" i="16" s="1"/>
  <c r="BH18" i="16" s="1"/>
  <c r="BI18" i="16" s="1"/>
  <c r="AY18" i="16"/>
  <c r="AZ18" i="16" s="1"/>
  <c r="BA18" i="16" s="1"/>
  <c r="BB18" i="16" s="1"/>
  <c r="BC18" i="16" s="1"/>
  <c r="AS18" i="16"/>
  <c r="AT18" i="16" s="1"/>
  <c r="AU18" i="16" s="1"/>
  <c r="AV18" i="16" s="1"/>
  <c r="AW18" i="16" s="1"/>
  <c r="AM18" i="16"/>
  <c r="AN18" i="16" s="1"/>
  <c r="AO18" i="16" s="1"/>
  <c r="AP18" i="16" s="1"/>
  <c r="AQ18" i="16" s="1"/>
  <c r="AG18" i="16"/>
  <c r="AH18" i="16" s="1"/>
  <c r="AI18" i="16" s="1"/>
  <c r="AJ18" i="16" s="1"/>
  <c r="AK18" i="16" s="1"/>
  <c r="AA18" i="16"/>
  <c r="AB18" i="16" s="1"/>
  <c r="AC18" i="16" s="1"/>
  <c r="AD18" i="16" s="1"/>
  <c r="AE18" i="16" s="1"/>
  <c r="U18" i="16"/>
  <c r="V18" i="16" s="1"/>
  <c r="W18" i="16" s="1"/>
  <c r="X18" i="16" s="1"/>
  <c r="Y18" i="16" s="1"/>
  <c r="O18" i="16"/>
  <c r="P18" i="16" s="1"/>
  <c r="Q18" i="16" s="1"/>
  <c r="R18" i="16" s="1"/>
  <c r="S18" i="16" s="1"/>
  <c r="I18" i="16"/>
  <c r="J18" i="16" s="1"/>
  <c r="K18" i="16" s="1"/>
  <c r="L18" i="16" s="1"/>
  <c r="M18" i="16" s="1"/>
  <c r="BM16" i="16"/>
  <c r="BN16" i="16" s="1"/>
  <c r="BL16" i="16"/>
  <c r="BE16" i="16"/>
  <c r="BF16" i="16" s="1"/>
  <c r="BG16" i="16" s="1"/>
  <c r="BH16" i="16" s="1"/>
  <c r="BI16" i="16" s="1"/>
  <c r="AY16" i="16"/>
  <c r="AZ16" i="16" s="1"/>
  <c r="BA16" i="16" s="1"/>
  <c r="BB16" i="16" s="1"/>
  <c r="BC16" i="16" s="1"/>
  <c r="AS16" i="16"/>
  <c r="AT16" i="16" s="1"/>
  <c r="AU16" i="16" s="1"/>
  <c r="AV16" i="16" s="1"/>
  <c r="AW16" i="16" s="1"/>
  <c r="AM16" i="16"/>
  <c r="AN16" i="16" s="1"/>
  <c r="AO16" i="16" s="1"/>
  <c r="AP16" i="16" s="1"/>
  <c r="AQ16" i="16" s="1"/>
  <c r="AG16" i="16"/>
  <c r="AH16" i="16" s="1"/>
  <c r="AI16" i="16" s="1"/>
  <c r="AJ16" i="16" s="1"/>
  <c r="AK16" i="16" s="1"/>
  <c r="AA16" i="16"/>
  <c r="AB16" i="16" s="1"/>
  <c r="AC16" i="16" s="1"/>
  <c r="AD16" i="16" s="1"/>
  <c r="AE16" i="16" s="1"/>
  <c r="U16" i="16"/>
  <c r="V16" i="16" s="1"/>
  <c r="W16" i="16" s="1"/>
  <c r="X16" i="16" s="1"/>
  <c r="Y16" i="16" s="1"/>
  <c r="O16" i="16"/>
  <c r="P16" i="16" s="1"/>
  <c r="Q16" i="16" s="1"/>
  <c r="R16" i="16" s="1"/>
  <c r="S16" i="16" s="1"/>
  <c r="I16" i="16"/>
  <c r="J16" i="16" s="1"/>
  <c r="K16" i="16" s="1"/>
  <c r="L16" i="16" s="1"/>
  <c r="M16" i="16" s="1"/>
  <c r="BM15" i="16"/>
  <c r="BN15" i="16" s="1"/>
  <c r="BL15" i="16"/>
  <c r="BE15" i="16"/>
  <c r="BF15" i="16" s="1"/>
  <c r="BG15" i="16" s="1"/>
  <c r="BH15" i="16" s="1"/>
  <c r="BI15" i="16" s="1"/>
  <c r="AY15" i="16"/>
  <c r="AZ15" i="16" s="1"/>
  <c r="BA15" i="16" s="1"/>
  <c r="BB15" i="16" s="1"/>
  <c r="BC15" i="16" s="1"/>
  <c r="AS15" i="16"/>
  <c r="AT15" i="16" s="1"/>
  <c r="AU15" i="16" s="1"/>
  <c r="AV15" i="16" s="1"/>
  <c r="AW15" i="16" s="1"/>
  <c r="AM15" i="16"/>
  <c r="AN15" i="16" s="1"/>
  <c r="AO15" i="16" s="1"/>
  <c r="AP15" i="16" s="1"/>
  <c r="AQ15" i="16" s="1"/>
  <c r="AG15" i="16"/>
  <c r="AH15" i="16" s="1"/>
  <c r="AI15" i="16" s="1"/>
  <c r="AJ15" i="16" s="1"/>
  <c r="AK15" i="16" s="1"/>
  <c r="AA15" i="16"/>
  <c r="AB15" i="16" s="1"/>
  <c r="AC15" i="16" s="1"/>
  <c r="AD15" i="16" s="1"/>
  <c r="AE15" i="16" s="1"/>
  <c r="U15" i="16"/>
  <c r="V15" i="16" s="1"/>
  <c r="W15" i="16" s="1"/>
  <c r="X15" i="16" s="1"/>
  <c r="Y15" i="16" s="1"/>
  <c r="O15" i="16"/>
  <c r="P15" i="16" s="1"/>
  <c r="Q15" i="16" s="1"/>
  <c r="R15" i="16" s="1"/>
  <c r="S15" i="16" s="1"/>
  <c r="I15" i="16"/>
  <c r="J15" i="16" s="1"/>
  <c r="K15" i="16" s="1"/>
  <c r="L15" i="16" s="1"/>
  <c r="M15" i="16" s="1"/>
  <c r="BM14" i="16"/>
  <c r="BN14" i="16" s="1"/>
  <c r="BL14" i="16"/>
  <c r="BE14" i="16"/>
  <c r="BF14" i="16" s="1"/>
  <c r="BG14" i="16" s="1"/>
  <c r="BH14" i="16" s="1"/>
  <c r="BI14" i="16" s="1"/>
  <c r="AY14" i="16"/>
  <c r="AZ14" i="16" s="1"/>
  <c r="BA14" i="16" s="1"/>
  <c r="BB14" i="16" s="1"/>
  <c r="BC14" i="16" s="1"/>
  <c r="AS14" i="16"/>
  <c r="AT14" i="16" s="1"/>
  <c r="AU14" i="16" s="1"/>
  <c r="AV14" i="16" s="1"/>
  <c r="AW14" i="16" s="1"/>
  <c r="AM14" i="16"/>
  <c r="AN14" i="16" s="1"/>
  <c r="AO14" i="16" s="1"/>
  <c r="AP14" i="16" s="1"/>
  <c r="AQ14" i="16" s="1"/>
  <c r="AG14" i="16"/>
  <c r="AH14" i="16" s="1"/>
  <c r="AI14" i="16" s="1"/>
  <c r="AJ14" i="16" s="1"/>
  <c r="AK14" i="16" s="1"/>
  <c r="AA14" i="16"/>
  <c r="AB14" i="16" s="1"/>
  <c r="AC14" i="16" s="1"/>
  <c r="AD14" i="16" s="1"/>
  <c r="AE14" i="16" s="1"/>
  <c r="U14" i="16"/>
  <c r="V14" i="16" s="1"/>
  <c r="W14" i="16" s="1"/>
  <c r="X14" i="16" s="1"/>
  <c r="Y14" i="16" s="1"/>
  <c r="O14" i="16"/>
  <c r="P14" i="16" s="1"/>
  <c r="Q14" i="16" s="1"/>
  <c r="R14" i="16" s="1"/>
  <c r="S14" i="16" s="1"/>
  <c r="I14" i="16"/>
  <c r="J14" i="16" s="1"/>
  <c r="K14" i="16" s="1"/>
  <c r="L14" i="16" s="1"/>
  <c r="M14" i="16" s="1"/>
  <c r="BM13" i="16"/>
  <c r="BN13" i="16" s="1"/>
  <c r="BL13" i="16"/>
  <c r="BE13" i="16"/>
  <c r="BF13" i="16" s="1"/>
  <c r="BG13" i="16" s="1"/>
  <c r="BH13" i="16" s="1"/>
  <c r="BI13" i="16" s="1"/>
  <c r="AY13" i="16"/>
  <c r="AZ13" i="16" s="1"/>
  <c r="BA13" i="16" s="1"/>
  <c r="BB13" i="16" s="1"/>
  <c r="BC13" i="16" s="1"/>
  <c r="AS13" i="16"/>
  <c r="AT13" i="16" s="1"/>
  <c r="AU13" i="16" s="1"/>
  <c r="AV13" i="16" s="1"/>
  <c r="AW13" i="16" s="1"/>
  <c r="AM13" i="16"/>
  <c r="AN13" i="16" s="1"/>
  <c r="AO13" i="16" s="1"/>
  <c r="AP13" i="16" s="1"/>
  <c r="AQ13" i="16" s="1"/>
  <c r="AG13" i="16"/>
  <c r="AH13" i="16" s="1"/>
  <c r="AI13" i="16" s="1"/>
  <c r="AJ13" i="16" s="1"/>
  <c r="AK13" i="16" s="1"/>
  <c r="AA13" i="16"/>
  <c r="AB13" i="16" s="1"/>
  <c r="AC13" i="16" s="1"/>
  <c r="AD13" i="16" s="1"/>
  <c r="AE13" i="16" s="1"/>
  <c r="U13" i="16"/>
  <c r="V13" i="16" s="1"/>
  <c r="W13" i="16" s="1"/>
  <c r="X13" i="16" s="1"/>
  <c r="Y13" i="16" s="1"/>
  <c r="O13" i="16"/>
  <c r="P13" i="16" s="1"/>
  <c r="Q13" i="16" s="1"/>
  <c r="R13" i="16" s="1"/>
  <c r="S13" i="16" s="1"/>
  <c r="I13" i="16"/>
  <c r="J13" i="16" s="1"/>
  <c r="K13" i="16" s="1"/>
  <c r="L13" i="16" s="1"/>
  <c r="M13" i="16" s="1"/>
  <c r="BM12" i="16"/>
  <c r="BN12" i="16" s="1"/>
  <c r="BL12" i="16"/>
  <c r="BE12" i="16"/>
  <c r="BF12" i="16" s="1"/>
  <c r="BG12" i="16" s="1"/>
  <c r="BH12" i="16" s="1"/>
  <c r="BI12" i="16" s="1"/>
  <c r="AY12" i="16"/>
  <c r="AZ12" i="16" s="1"/>
  <c r="BA12" i="16" s="1"/>
  <c r="BB12" i="16" s="1"/>
  <c r="BC12" i="16" s="1"/>
  <c r="AS12" i="16"/>
  <c r="AT12" i="16" s="1"/>
  <c r="AU12" i="16" s="1"/>
  <c r="AV12" i="16" s="1"/>
  <c r="AW12" i="16" s="1"/>
  <c r="AM12" i="16"/>
  <c r="AN12" i="16" s="1"/>
  <c r="AO12" i="16" s="1"/>
  <c r="AP12" i="16" s="1"/>
  <c r="AQ12" i="16" s="1"/>
  <c r="AG12" i="16"/>
  <c r="AH12" i="16" s="1"/>
  <c r="AI12" i="16" s="1"/>
  <c r="AJ12" i="16" s="1"/>
  <c r="AK12" i="16" s="1"/>
  <c r="AA12" i="16"/>
  <c r="AB12" i="16" s="1"/>
  <c r="AC12" i="16" s="1"/>
  <c r="AD12" i="16" s="1"/>
  <c r="AE12" i="16" s="1"/>
  <c r="U12" i="16"/>
  <c r="V12" i="16" s="1"/>
  <c r="W12" i="16" s="1"/>
  <c r="X12" i="16" s="1"/>
  <c r="Y12" i="16" s="1"/>
  <c r="O12" i="16"/>
  <c r="P12" i="16" s="1"/>
  <c r="Q12" i="16" s="1"/>
  <c r="R12" i="16" s="1"/>
  <c r="S12" i="16" s="1"/>
  <c r="I12" i="16"/>
  <c r="J12" i="16" s="1"/>
  <c r="K12" i="16" s="1"/>
  <c r="L12" i="16" s="1"/>
  <c r="M12" i="16" s="1"/>
  <c r="BM11" i="16"/>
  <c r="BN11" i="16" s="1"/>
  <c r="BL11" i="16"/>
  <c r="BE11" i="16"/>
  <c r="BF11" i="16" s="1"/>
  <c r="BG11" i="16" s="1"/>
  <c r="BH11" i="16" s="1"/>
  <c r="BI11" i="16" s="1"/>
  <c r="AY11" i="16"/>
  <c r="AZ11" i="16" s="1"/>
  <c r="BA11" i="16" s="1"/>
  <c r="BB11" i="16" s="1"/>
  <c r="BC11" i="16" s="1"/>
  <c r="AS11" i="16"/>
  <c r="AT11" i="16" s="1"/>
  <c r="AU11" i="16" s="1"/>
  <c r="AV11" i="16" s="1"/>
  <c r="AW11" i="16" s="1"/>
  <c r="AM11" i="16"/>
  <c r="AN11" i="16" s="1"/>
  <c r="AO11" i="16" s="1"/>
  <c r="AP11" i="16" s="1"/>
  <c r="AQ11" i="16" s="1"/>
  <c r="AG11" i="16"/>
  <c r="AH11" i="16" s="1"/>
  <c r="AI11" i="16" s="1"/>
  <c r="AJ11" i="16" s="1"/>
  <c r="AK11" i="16" s="1"/>
  <c r="AA11" i="16"/>
  <c r="AB11" i="16" s="1"/>
  <c r="AC11" i="16" s="1"/>
  <c r="AD11" i="16" s="1"/>
  <c r="AE11" i="16" s="1"/>
  <c r="U11" i="16"/>
  <c r="V11" i="16" s="1"/>
  <c r="W11" i="16" s="1"/>
  <c r="X11" i="16" s="1"/>
  <c r="Y11" i="16" s="1"/>
  <c r="O11" i="16"/>
  <c r="P11" i="16" s="1"/>
  <c r="Q11" i="16" s="1"/>
  <c r="R11" i="16" s="1"/>
  <c r="S11" i="16" s="1"/>
  <c r="I11" i="16"/>
  <c r="J11" i="16" s="1"/>
  <c r="K11" i="16" s="1"/>
  <c r="L11" i="16" s="1"/>
  <c r="M11" i="16" s="1"/>
  <c r="BM10" i="16"/>
  <c r="BN10" i="16" s="1"/>
  <c r="BL10" i="16"/>
  <c r="BE10" i="16"/>
  <c r="BF10" i="16" s="1"/>
  <c r="BG10" i="16" s="1"/>
  <c r="BH10" i="16" s="1"/>
  <c r="BI10" i="16" s="1"/>
  <c r="AY10" i="16"/>
  <c r="AZ10" i="16" s="1"/>
  <c r="BA10" i="16" s="1"/>
  <c r="BB10" i="16" s="1"/>
  <c r="BC10" i="16" s="1"/>
  <c r="AS10" i="16"/>
  <c r="AT10" i="16" s="1"/>
  <c r="AU10" i="16" s="1"/>
  <c r="AV10" i="16" s="1"/>
  <c r="AW10" i="16" s="1"/>
  <c r="AM10" i="16"/>
  <c r="AN10" i="16" s="1"/>
  <c r="AO10" i="16" s="1"/>
  <c r="AP10" i="16" s="1"/>
  <c r="AQ10" i="16" s="1"/>
  <c r="AG10" i="16"/>
  <c r="AH10" i="16" s="1"/>
  <c r="AI10" i="16" s="1"/>
  <c r="AJ10" i="16" s="1"/>
  <c r="AK10" i="16" s="1"/>
  <c r="AA10" i="16"/>
  <c r="AB10" i="16" s="1"/>
  <c r="AC10" i="16" s="1"/>
  <c r="AD10" i="16" s="1"/>
  <c r="AE10" i="16" s="1"/>
  <c r="U10" i="16"/>
  <c r="V10" i="16" s="1"/>
  <c r="W10" i="16" s="1"/>
  <c r="X10" i="16" s="1"/>
  <c r="Y10" i="16" s="1"/>
  <c r="O10" i="16"/>
  <c r="P10" i="16" s="1"/>
  <c r="Q10" i="16" s="1"/>
  <c r="R10" i="16" s="1"/>
  <c r="S10" i="16" s="1"/>
  <c r="I10" i="16"/>
  <c r="J10" i="16" s="1"/>
  <c r="K10" i="16" s="1"/>
  <c r="L10" i="16" s="1"/>
  <c r="M10" i="16" s="1"/>
  <c r="BM9" i="16"/>
  <c r="BN9" i="16" s="1"/>
  <c r="BL9" i="16"/>
  <c r="BE9" i="16"/>
  <c r="BF9" i="16" s="1"/>
  <c r="AY9" i="16"/>
  <c r="AZ9" i="16" s="1"/>
  <c r="BA9" i="16" s="1"/>
  <c r="BB9" i="16" s="1"/>
  <c r="AS9" i="16"/>
  <c r="AT9" i="16" s="1"/>
  <c r="AM9" i="16"/>
  <c r="AN9" i="16" s="1"/>
  <c r="AG9" i="16"/>
  <c r="AH9" i="16" s="1"/>
  <c r="AA9" i="16"/>
  <c r="AB9" i="16" s="1"/>
  <c r="AC9" i="16" s="1"/>
  <c r="AD9" i="16" s="1"/>
  <c r="U9" i="16"/>
  <c r="V9" i="16" s="1"/>
  <c r="O9" i="16"/>
  <c r="P9" i="16" s="1"/>
  <c r="Q9" i="16" s="1"/>
  <c r="R9" i="16" s="1"/>
  <c r="I9" i="16"/>
  <c r="J9" i="16" s="1"/>
  <c r="K9" i="16" s="1"/>
  <c r="L9" i="16" s="1"/>
  <c r="M9" i="16" s="1"/>
  <c r="I9" i="15"/>
  <c r="J9" i="15" s="1"/>
  <c r="K9" i="15" s="1"/>
  <c r="BM6" i="16"/>
  <c r="BN6" i="16" s="1"/>
  <c r="BL6" i="16"/>
  <c r="BE6" i="16"/>
  <c r="BF6" i="16" s="1"/>
  <c r="BG6" i="16" s="1"/>
  <c r="AY6" i="16"/>
  <c r="AZ6" i="16" s="1"/>
  <c r="BA6" i="16" s="1"/>
  <c r="AS6" i="16"/>
  <c r="AT6" i="16" s="1"/>
  <c r="AU6" i="16" s="1"/>
  <c r="AM6" i="16"/>
  <c r="AN6" i="16" s="1"/>
  <c r="AO6" i="16" s="1"/>
  <c r="AP6" i="16" s="1"/>
  <c r="AG6" i="16"/>
  <c r="AH6" i="16" s="1"/>
  <c r="AI6" i="16" s="1"/>
  <c r="AJ6" i="16" s="1"/>
  <c r="AK6" i="16" s="1"/>
  <c r="AA6" i="16"/>
  <c r="AB6" i="16" s="1"/>
  <c r="AC6" i="16" s="1"/>
  <c r="AD6" i="16" s="1"/>
  <c r="U6" i="16"/>
  <c r="V6" i="16" s="1"/>
  <c r="W6" i="16" s="1"/>
  <c r="O6" i="16"/>
  <c r="P6" i="16" s="1"/>
  <c r="Q6" i="16" s="1"/>
  <c r="I6" i="16"/>
  <c r="J6" i="16" s="1"/>
  <c r="K6" i="16" s="1"/>
  <c r="L6" i="16" s="1"/>
  <c r="BM4" i="16"/>
  <c r="BN4" i="16" s="1"/>
  <c r="BL4" i="16"/>
  <c r="BE4" i="16"/>
  <c r="BF4" i="16" s="1"/>
  <c r="BG4" i="16" s="1"/>
  <c r="AY4" i="16"/>
  <c r="AZ4" i="16" s="1"/>
  <c r="BA4" i="16" s="1"/>
  <c r="AS4" i="16"/>
  <c r="AT4" i="16" s="1"/>
  <c r="AU4" i="16" s="1"/>
  <c r="AV4" i="16" s="1"/>
  <c r="AM4" i="16"/>
  <c r="AN4" i="16" s="1"/>
  <c r="AO4" i="16" s="1"/>
  <c r="AP4" i="16" s="1"/>
  <c r="AG4" i="16"/>
  <c r="AH4" i="16" s="1"/>
  <c r="AI4" i="16" s="1"/>
  <c r="AJ4" i="16" s="1"/>
  <c r="AK4" i="16" s="1"/>
  <c r="AA4" i="16"/>
  <c r="AB4" i="16" s="1"/>
  <c r="AC4" i="16" s="1"/>
  <c r="AD4" i="16" s="1"/>
  <c r="U4" i="16"/>
  <c r="V4" i="16" s="1"/>
  <c r="W4" i="16" s="1"/>
  <c r="X4" i="16" s="1"/>
  <c r="O4" i="16"/>
  <c r="P4" i="16" s="1"/>
  <c r="Q4" i="16" s="1"/>
  <c r="R4" i="16" s="1"/>
  <c r="I4" i="16"/>
  <c r="J4" i="16" s="1"/>
  <c r="K4" i="16" s="1"/>
  <c r="L4" i="16" s="1"/>
  <c r="AY3" i="16"/>
  <c r="AZ3" i="16" s="1"/>
  <c r="BA3" i="16" s="1"/>
  <c r="BB3" i="16" s="1"/>
  <c r="AS3" i="16"/>
  <c r="AT3" i="16" s="1"/>
  <c r="AU3" i="16" s="1"/>
  <c r="AV3" i="16" s="1"/>
  <c r="I3" i="16"/>
  <c r="J3" i="16" s="1"/>
  <c r="BM3" i="16"/>
  <c r="BN3" i="16" s="1"/>
  <c r="BL3" i="16"/>
  <c r="BE3" i="16"/>
  <c r="O3" i="16"/>
  <c r="P3" i="16" s="1"/>
  <c r="AG3" i="16"/>
  <c r="AH3" i="16" s="1"/>
  <c r="AI3" i="16" s="1"/>
  <c r="AJ3" i="16" s="1"/>
  <c r="U3" i="16"/>
  <c r="V3" i="16" s="1"/>
  <c r="AA3" i="16"/>
  <c r="AB3" i="16" s="1"/>
  <c r="AM3" i="16"/>
  <c r="AN3" i="16" s="1"/>
  <c r="AU12" i="15"/>
  <c r="AV12" i="15" s="1"/>
  <c r="AT12" i="15"/>
  <c r="AM12" i="15"/>
  <c r="AN12" i="15" s="1"/>
  <c r="AG12" i="15"/>
  <c r="AH12" i="15" s="1"/>
  <c r="AI12" i="15" s="1"/>
  <c r="AJ12" i="15" s="1"/>
  <c r="AA12" i="15"/>
  <c r="AB12" i="15" s="1"/>
  <c r="U12" i="15"/>
  <c r="V12" i="15" s="1"/>
  <c r="O12" i="15"/>
  <c r="I12" i="15"/>
  <c r="J12" i="15" s="1"/>
  <c r="AU10" i="15"/>
  <c r="AV10" i="15" s="1"/>
  <c r="AT10" i="15"/>
  <c r="AM10" i="15"/>
  <c r="AN10" i="15" s="1"/>
  <c r="AG10" i="15"/>
  <c r="AH10" i="15" s="1"/>
  <c r="AA10" i="15"/>
  <c r="U10" i="15"/>
  <c r="O10" i="15"/>
  <c r="P10" i="15" s="1"/>
  <c r="Q10" i="15" s="1"/>
  <c r="R10" i="15" s="1"/>
  <c r="I10" i="15"/>
  <c r="J10" i="15" s="1"/>
  <c r="AU9" i="15"/>
  <c r="AV9" i="15" s="1"/>
  <c r="AT9" i="15"/>
  <c r="AM9" i="15"/>
  <c r="AN9" i="15" s="1"/>
  <c r="AG9" i="15"/>
  <c r="AA9" i="15"/>
  <c r="U9" i="15"/>
  <c r="O9" i="15"/>
  <c r="P9" i="15" s="1"/>
  <c r="AU8" i="15"/>
  <c r="AV8" i="15" s="1"/>
  <c r="AT8" i="15"/>
  <c r="AM8" i="15"/>
  <c r="AG8" i="15"/>
  <c r="AA8" i="15"/>
  <c r="U8" i="15"/>
  <c r="O8" i="15"/>
  <c r="P8" i="15" s="1"/>
  <c r="Q8" i="15" s="1"/>
  <c r="R8" i="15" s="1"/>
  <c r="I8" i="15"/>
  <c r="J8" i="15" s="1"/>
  <c r="AU7" i="15"/>
  <c r="AV7" i="15" s="1"/>
  <c r="AT7" i="15"/>
  <c r="AM7" i="15"/>
  <c r="AN7" i="15" s="1"/>
  <c r="AG7" i="15"/>
  <c r="AH7" i="15" s="1"/>
  <c r="AA7" i="15"/>
  <c r="AB7" i="15" s="1"/>
  <c r="U7" i="15"/>
  <c r="V7" i="15" s="1"/>
  <c r="O7" i="15"/>
  <c r="P7" i="15" s="1"/>
  <c r="I7" i="15"/>
  <c r="AU6" i="15"/>
  <c r="AV6" i="15" s="1"/>
  <c r="AT6" i="15"/>
  <c r="AM6" i="15"/>
  <c r="AN6" i="15" s="1"/>
  <c r="AG6" i="15"/>
  <c r="AH6" i="15" s="1"/>
  <c r="AA6" i="15"/>
  <c r="U6" i="15"/>
  <c r="V6" i="15" s="1"/>
  <c r="O6" i="15"/>
  <c r="P6" i="15" s="1"/>
  <c r="I6" i="15"/>
  <c r="J6" i="15" s="1"/>
  <c r="AU5" i="15"/>
  <c r="AV5" i="15" s="1"/>
  <c r="AT5" i="15"/>
  <c r="AM5" i="15"/>
  <c r="AN5" i="15" s="1"/>
  <c r="AG5" i="15"/>
  <c r="AA5" i="15"/>
  <c r="AB5" i="15" s="1"/>
  <c r="U5" i="15"/>
  <c r="O5" i="15"/>
  <c r="P5" i="15" s="1"/>
  <c r="I5" i="15"/>
  <c r="J5" i="15" s="1"/>
  <c r="AU4" i="15"/>
  <c r="AV4" i="15" s="1"/>
  <c r="AT4" i="15"/>
  <c r="AM4" i="15"/>
  <c r="AG4" i="15"/>
  <c r="AA4" i="15"/>
  <c r="AB4" i="15" s="1"/>
  <c r="AC4" i="15" s="1"/>
  <c r="AD4" i="15" s="1"/>
  <c r="U4" i="15"/>
  <c r="V4" i="15" s="1"/>
  <c r="O4" i="15"/>
  <c r="I4" i="15"/>
  <c r="J4" i="15" s="1"/>
  <c r="AT3" i="15"/>
  <c r="AU3" i="15"/>
  <c r="AV3" i="15" s="1"/>
  <c r="AM3" i="15"/>
  <c r="AN3" i="15" s="1"/>
  <c r="AO3" i="15" s="1"/>
  <c r="AG3" i="15"/>
  <c r="AH3" i="15" s="1"/>
  <c r="AA3" i="15"/>
  <c r="AB3" i="15" s="1"/>
  <c r="U3" i="15"/>
  <c r="V3" i="15" s="1"/>
  <c r="W3" i="15" s="1"/>
  <c r="X3" i="15" s="1"/>
  <c r="O3" i="15"/>
  <c r="P3" i="15" s="1"/>
  <c r="Q3" i="15" s="1"/>
  <c r="R3" i="15" s="1"/>
  <c r="F1" i="13"/>
  <c r="DW1" i="13" s="1"/>
  <c r="EI3" i="13"/>
  <c r="F3" i="13" s="1"/>
  <c r="AJ3" i="13"/>
  <c r="AP3" i="13" s="1"/>
  <c r="AK3" i="13" s="1"/>
  <c r="EJ3" i="13"/>
  <c r="EK3" i="13"/>
  <c r="EI4" i="13"/>
  <c r="F4" i="13" s="1"/>
  <c r="CC4" i="13"/>
  <c r="CI4" i="13" s="1"/>
  <c r="CD4" i="13" s="1"/>
  <c r="CL4" i="13"/>
  <c r="CR4" i="13" s="1"/>
  <c r="CM4" i="13" s="1"/>
  <c r="CU4" i="13"/>
  <c r="DA4" i="13" s="1"/>
  <c r="CV4" i="13" s="1"/>
  <c r="DD4" i="13"/>
  <c r="DJ4" i="13" s="1"/>
  <c r="DE4" i="13" s="1"/>
  <c r="EJ4" i="13"/>
  <c r="EK4" i="13"/>
  <c r="EI5" i="13"/>
  <c r="F5" i="13" s="1"/>
  <c r="AJ5" i="13"/>
  <c r="AP5" i="13" s="1"/>
  <c r="AK5" i="13" s="1"/>
  <c r="AS5" i="13"/>
  <c r="AY5" i="13" s="1"/>
  <c r="AT5" i="13" s="1"/>
  <c r="BB5" i="13"/>
  <c r="BH5" i="13" s="1"/>
  <c r="BC5" i="13" s="1"/>
  <c r="EJ5" i="13"/>
  <c r="EK5" i="13"/>
  <c r="EI6" i="13"/>
  <c r="F6" i="13" s="1"/>
  <c r="CC6" i="13"/>
  <c r="CI6" i="13" s="1"/>
  <c r="CD6" i="13" s="1"/>
  <c r="CL6" i="13"/>
  <c r="CR6" i="13" s="1"/>
  <c r="CM6" i="13" s="1"/>
  <c r="CU6" i="13"/>
  <c r="DA6" i="13" s="1"/>
  <c r="CV6" i="13" s="1"/>
  <c r="DD6" i="13"/>
  <c r="DJ6" i="13" s="1"/>
  <c r="DE6" i="13" s="1"/>
  <c r="DM6" i="13"/>
  <c r="DS6" i="13" s="1"/>
  <c r="DN6" i="13" s="1"/>
  <c r="DV6" i="13"/>
  <c r="EB6" i="13" s="1"/>
  <c r="DW6" i="13" s="1"/>
  <c r="EJ6" i="13"/>
  <c r="EK6" i="13"/>
  <c r="EI7" i="13"/>
  <c r="F7" i="13" s="1"/>
  <c r="CC7" i="13"/>
  <c r="CI7" i="13" s="1"/>
  <c r="CD7" i="13" s="1"/>
  <c r="CL7" i="13"/>
  <c r="CR7" i="13" s="1"/>
  <c r="CM7" i="13" s="1"/>
  <c r="CU7" i="13"/>
  <c r="DA7" i="13" s="1"/>
  <c r="CV7" i="13" s="1"/>
  <c r="EJ7" i="13"/>
  <c r="EK7" i="13"/>
  <c r="EI8" i="13"/>
  <c r="F8" i="13" s="1"/>
  <c r="AJ8" i="13"/>
  <c r="AP8" i="13" s="1"/>
  <c r="AK8" i="13" s="1"/>
  <c r="AS8" i="13"/>
  <c r="AY8" i="13" s="1"/>
  <c r="AT8" i="13" s="1"/>
  <c r="BB8" i="13"/>
  <c r="BH8" i="13" s="1"/>
  <c r="BC8" i="13" s="1"/>
  <c r="BK8" i="13"/>
  <c r="BQ8" i="13" s="1"/>
  <c r="BL8" i="13" s="1"/>
  <c r="BT8" i="13"/>
  <c r="BZ8" i="13" s="1"/>
  <c r="BU8" i="13" s="1"/>
  <c r="EJ8" i="13"/>
  <c r="EK8" i="13"/>
  <c r="EI9" i="13"/>
  <c r="F9" i="13" s="1"/>
  <c r="BB9" i="13"/>
  <c r="BH9" i="13" s="1"/>
  <c r="BC9" i="13" s="1"/>
  <c r="BK9" i="13"/>
  <c r="BQ9" i="13" s="1"/>
  <c r="BL9" i="13" s="1"/>
  <c r="EJ9" i="13"/>
  <c r="EK9" i="13"/>
  <c r="EI10" i="13"/>
  <c r="F10" i="13" s="1"/>
  <c r="AJ10" i="13"/>
  <c r="AP10" i="13" s="1"/>
  <c r="AK10" i="13" s="1"/>
  <c r="AS10" i="13"/>
  <c r="AY10" i="13" s="1"/>
  <c r="AT10" i="13" s="1"/>
  <c r="EJ10" i="13"/>
  <c r="EK10" i="13"/>
  <c r="EI11" i="13"/>
  <c r="F11" i="13" s="1"/>
  <c r="AJ11" i="13"/>
  <c r="AP11" i="13" s="1"/>
  <c r="AK11" i="13" s="1"/>
  <c r="EJ11" i="13"/>
  <c r="EK11" i="13"/>
  <c r="EI12" i="13"/>
  <c r="F12" i="13" s="1"/>
  <c r="BB12" i="13"/>
  <c r="BH12" i="13" s="1"/>
  <c r="BC12" i="13" s="1"/>
  <c r="EJ12" i="13"/>
  <c r="EK12" i="13"/>
  <c r="EI13" i="13"/>
  <c r="F13" i="13" s="1"/>
  <c r="CC13" i="13"/>
  <c r="CI13" i="13" s="1"/>
  <c r="CD13" i="13" s="1"/>
  <c r="CL13" i="13"/>
  <c r="CR13" i="13" s="1"/>
  <c r="CM13" i="13" s="1"/>
  <c r="CU13" i="13"/>
  <c r="DA13" i="13" s="1"/>
  <c r="CV13" i="13" s="1"/>
  <c r="DD13" i="13"/>
  <c r="DJ13" i="13" s="1"/>
  <c r="DE13" i="13" s="1"/>
  <c r="DM13" i="13"/>
  <c r="DS13" i="13" s="1"/>
  <c r="DN13" i="13" s="1"/>
  <c r="EJ13" i="13"/>
  <c r="EK13" i="13"/>
  <c r="O242" i="30" l="1"/>
  <c r="O248" i="30"/>
  <c r="N142" i="30"/>
  <c r="N104" i="30"/>
  <c r="N42" i="30"/>
  <c r="O250" i="30"/>
  <c r="N197" i="30"/>
  <c r="N172" i="30"/>
  <c r="N150" i="30"/>
  <c r="N100" i="30"/>
  <c r="N97" i="30"/>
  <c r="N75" i="30"/>
  <c r="BF45" i="29"/>
  <c r="BF41" i="29"/>
  <c r="AT45" i="29"/>
  <c r="AT41" i="29"/>
  <c r="AN45" i="29"/>
  <c r="AN41" i="29"/>
  <c r="J45" i="29"/>
  <c r="J41" i="29"/>
  <c r="BN45" i="29"/>
  <c r="BN41" i="29"/>
  <c r="V45" i="29"/>
  <c r="V41" i="29"/>
  <c r="P45" i="29"/>
  <c r="P41" i="29"/>
  <c r="AB45" i="29"/>
  <c r="AB41" i="29"/>
  <c r="AH45" i="29"/>
  <c r="AH41" i="29"/>
  <c r="AZ45" i="29"/>
  <c r="AZ41" i="29"/>
  <c r="N47" i="30"/>
  <c r="O233" i="30"/>
  <c r="N147" i="30"/>
  <c r="N123" i="30"/>
  <c r="N223" i="30"/>
  <c r="N92" i="30"/>
  <c r="N50" i="30"/>
  <c r="N117" i="30"/>
  <c r="N148" i="30"/>
  <c r="O235" i="30"/>
  <c r="N122" i="30"/>
  <c r="N4" i="30"/>
  <c r="N135" i="30"/>
  <c r="N79" i="30"/>
  <c r="N34" i="30"/>
  <c r="N48" i="30"/>
  <c r="N209" i="30"/>
  <c r="N192" i="30"/>
  <c r="N160" i="30"/>
  <c r="N175" i="30"/>
  <c r="N133" i="30"/>
  <c r="N225" i="30"/>
  <c r="BA34" i="29"/>
  <c r="N17" i="30"/>
  <c r="N29" i="30"/>
  <c r="N159" i="30"/>
  <c r="N73" i="30"/>
  <c r="N154" i="30"/>
  <c r="N25" i="30"/>
  <c r="N9" i="30"/>
  <c r="O185" i="30"/>
  <c r="N129" i="30"/>
  <c r="N54" i="30"/>
  <c r="N189" i="30"/>
  <c r="BA69" i="29"/>
  <c r="BB8" i="25"/>
  <c r="O180" i="30" s="1"/>
  <c r="N217" i="30"/>
  <c r="N14" i="30"/>
  <c r="N83" i="30"/>
  <c r="N139" i="30"/>
  <c r="N58" i="30"/>
  <c r="N114" i="30"/>
  <c r="N110" i="30"/>
  <c r="N214" i="30"/>
  <c r="N109" i="30"/>
  <c r="N89" i="30"/>
  <c r="N185" i="30"/>
  <c r="V62" i="29"/>
  <c r="BF62" i="29"/>
  <c r="AN69" i="29"/>
  <c r="AN57" i="29"/>
  <c r="BF63" i="29"/>
  <c r="BV3" i="27"/>
  <c r="A32" i="27" s="1"/>
  <c r="AN32" i="29"/>
  <c r="AT32" i="29"/>
  <c r="AH69" i="29"/>
  <c r="AT56" i="29"/>
  <c r="BA68" i="29"/>
  <c r="P69" i="29"/>
  <c r="J63" i="29"/>
  <c r="BF32" i="29"/>
  <c r="AB68" i="29"/>
  <c r="J56" i="29"/>
  <c r="AB32" i="29"/>
  <c r="J69" i="29"/>
  <c r="AT63" i="29"/>
  <c r="V68" i="29"/>
  <c r="V56" i="29"/>
  <c r="P32" i="29"/>
  <c r="AH63" i="29"/>
  <c r="P63" i="29"/>
  <c r="BF57" i="29"/>
  <c r="BV22" i="27"/>
  <c r="A37" i="27" s="1"/>
  <c r="BV10" i="27"/>
  <c r="A34" i="27" s="1"/>
  <c r="BV18" i="27"/>
  <c r="A36" i="27" s="1"/>
  <c r="BV6" i="27"/>
  <c r="A33" i="27" s="1"/>
  <c r="BV14" i="27"/>
  <c r="A35" i="27" s="1"/>
  <c r="V63" i="29"/>
  <c r="BN69" i="29"/>
  <c r="J68" i="29"/>
  <c r="AN62" i="29"/>
  <c r="AT68" i="29"/>
  <c r="J62" i="29"/>
  <c r="AN63" i="29"/>
  <c r="AB62" i="29"/>
  <c r="AH57" i="29"/>
  <c r="P68" i="29"/>
  <c r="P62" i="29"/>
  <c r="BN68" i="29"/>
  <c r="AH68" i="29"/>
  <c r="AT57" i="29"/>
  <c r="BF68" i="29"/>
  <c r="AT62" i="29"/>
  <c r="P57" i="29"/>
  <c r="AH32" i="29"/>
  <c r="AZ57" i="29"/>
  <c r="BF56" i="29"/>
  <c r="BN62" i="29"/>
  <c r="AZ62" i="29"/>
  <c r="AN68" i="29"/>
  <c r="V32" i="29"/>
  <c r="V57" i="29"/>
  <c r="AH62" i="29"/>
  <c r="AT69" i="29"/>
  <c r="AZ68" i="29"/>
  <c r="BN57" i="29"/>
  <c r="AB57" i="29"/>
  <c r="AB63" i="29"/>
  <c r="BN63" i="29"/>
  <c r="AH56" i="29"/>
  <c r="BN32" i="29"/>
  <c r="AB69" i="29"/>
  <c r="BF69" i="29"/>
  <c r="J57" i="29"/>
  <c r="AZ56" i="29"/>
  <c r="BB16" i="25"/>
  <c r="O186" i="30" s="1"/>
  <c r="BH3" i="25"/>
  <c r="BB18" i="25"/>
  <c r="O188" i="30" s="1"/>
  <c r="R5" i="25"/>
  <c r="O39" i="30" s="1"/>
  <c r="AI36" i="29"/>
  <c r="BA35" i="29"/>
  <c r="AU80" i="29"/>
  <c r="BB25" i="25"/>
  <c r="O193" i="30" s="1"/>
  <c r="AV14" i="25"/>
  <c r="O176" i="30" s="1"/>
  <c r="AC38" i="29"/>
  <c r="AD27" i="25"/>
  <c r="O96" i="30" s="1"/>
  <c r="BG33" i="29"/>
  <c r="BH26" i="25"/>
  <c r="O216" i="30" s="1"/>
  <c r="AJ11" i="25"/>
  <c r="O119" i="30" s="1"/>
  <c r="AV23" i="25"/>
  <c r="N173" i="30"/>
  <c r="AU39" i="29"/>
  <c r="AJ22" i="25"/>
  <c r="N125" i="30"/>
  <c r="AP7" i="25"/>
  <c r="N128" i="30"/>
  <c r="O247" i="30"/>
  <c r="BP20" i="25"/>
  <c r="BH10" i="25"/>
  <c r="N224" i="30"/>
  <c r="BG40" i="29"/>
  <c r="BB21" i="25"/>
  <c r="N179" i="30"/>
  <c r="AD13" i="25"/>
  <c r="O82" i="30" s="1"/>
  <c r="AV7" i="25"/>
  <c r="O153" i="30" s="1"/>
  <c r="BH20" i="25"/>
  <c r="AV12" i="25"/>
  <c r="O170" i="30" s="1"/>
  <c r="AU37" i="29"/>
  <c r="BB22" i="25"/>
  <c r="AP18" i="25"/>
  <c r="O138" i="30" s="1"/>
  <c r="R25" i="25"/>
  <c r="O43" i="30" s="1"/>
  <c r="Q35" i="29"/>
  <c r="BB27" i="25"/>
  <c r="O196" i="30" s="1"/>
  <c r="BA38" i="29"/>
  <c r="X7" i="25"/>
  <c r="O53" i="30" s="1"/>
  <c r="L15" i="25"/>
  <c r="O27" i="30" s="1"/>
  <c r="K85" i="29"/>
  <c r="X13" i="25"/>
  <c r="O57" i="30" s="1"/>
  <c r="X3" i="25"/>
  <c r="AV5" i="25"/>
  <c r="AJ16" i="25"/>
  <c r="O111" i="30" s="1"/>
  <c r="AD19" i="25"/>
  <c r="O90" i="30" s="1"/>
  <c r="AP24" i="25"/>
  <c r="AO34" i="29"/>
  <c r="BP19" i="25"/>
  <c r="AP16" i="25"/>
  <c r="O136" i="30" s="1"/>
  <c r="BB7" i="25"/>
  <c r="O178" i="30" s="1"/>
  <c r="BA32" i="29"/>
  <c r="AJ6" i="25"/>
  <c r="AD23" i="25"/>
  <c r="AC39" i="29"/>
  <c r="BP27" i="25"/>
  <c r="BO38" i="29"/>
  <c r="L8" i="25"/>
  <c r="O5" i="30" s="1"/>
  <c r="BH21" i="25"/>
  <c r="X19" i="25"/>
  <c r="O65" i="30" s="1"/>
  <c r="X20" i="25"/>
  <c r="L26" i="25"/>
  <c r="O16" i="30" s="1"/>
  <c r="K33" i="29"/>
  <c r="AD10" i="25"/>
  <c r="O99" i="30" s="1"/>
  <c r="AC40" i="29"/>
  <c r="AQ12" i="25"/>
  <c r="AP37" i="29"/>
  <c r="AD7" i="25"/>
  <c r="O78" i="30" s="1"/>
  <c r="BH14" i="25"/>
  <c r="O226" i="30" s="1"/>
  <c r="BG80" i="29"/>
  <c r="BB6" i="25"/>
  <c r="L16" i="25"/>
  <c r="O11" i="30" s="1"/>
  <c r="L7" i="25"/>
  <c r="O3" i="30" s="1"/>
  <c r="AJ15" i="25"/>
  <c r="O127" i="30" s="1"/>
  <c r="AI85" i="29"/>
  <c r="BH6" i="25"/>
  <c r="O208" i="30" s="1"/>
  <c r="L23" i="25"/>
  <c r="K39" i="29"/>
  <c r="AP27" i="25"/>
  <c r="O146" i="30" s="1"/>
  <c r="AO38" i="29"/>
  <c r="AV26" i="25"/>
  <c r="O166" i="30" s="1"/>
  <c r="AU33" i="29"/>
  <c r="X21" i="25"/>
  <c r="BH18" i="25"/>
  <c r="O213" i="30" s="1"/>
  <c r="X25" i="25"/>
  <c r="O68" i="30" s="1"/>
  <c r="W35" i="29"/>
  <c r="AV4" i="25"/>
  <c r="O160" i="30" s="1"/>
  <c r="AD18" i="25"/>
  <c r="O88" i="30" s="1"/>
  <c r="AJ23" i="25"/>
  <c r="AI39" i="29"/>
  <c r="BB11" i="25"/>
  <c r="O194" i="30" s="1"/>
  <c r="BA36" i="29"/>
  <c r="X11" i="25"/>
  <c r="O69" i="30" s="1"/>
  <c r="W36" i="29"/>
  <c r="BP25" i="25"/>
  <c r="BO35" i="29"/>
  <c r="L12" i="25"/>
  <c r="O20" i="30" s="1"/>
  <c r="K37" i="29"/>
  <c r="BC4" i="25"/>
  <c r="BP13" i="25"/>
  <c r="BP3" i="25"/>
  <c r="BP5" i="25"/>
  <c r="AD12" i="25"/>
  <c r="O95" i="30" s="1"/>
  <c r="AC37" i="29"/>
  <c r="AV11" i="25"/>
  <c r="O169" i="30" s="1"/>
  <c r="AU36" i="29"/>
  <c r="AV20" i="25"/>
  <c r="BB10" i="25"/>
  <c r="O199" i="30" s="1"/>
  <c r="BA40" i="29"/>
  <c r="AV16" i="25"/>
  <c r="O161" i="30" s="1"/>
  <c r="X4" i="25"/>
  <c r="AP6" i="25"/>
  <c r="BP16" i="25"/>
  <c r="R26" i="25"/>
  <c r="O41" i="30" s="1"/>
  <c r="Q33" i="29"/>
  <c r="BH22" i="25"/>
  <c r="AV24" i="25"/>
  <c r="AU34" i="29"/>
  <c r="L25" i="25"/>
  <c r="O18" i="30" s="1"/>
  <c r="K35" i="29"/>
  <c r="AE9" i="25"/>
  <c r="AJ14" i="25"/>
  <c r="O126" i="30" s="1"/>
  <c r="AI80" i="29"/>
  <c r="L6" i="25"/>
  <c r="BH23" i="25"/>
  <c r="O223" i="30" s="1"/>
  <c r="BG39" i="29"/>
  <c r="AD24" i="25"/>
  <c r="AC34" i="29"/>
  <c r="R22" i="25"/>
  <c r="AJ24" i="25"/>
  <c r="AI34" i="29"/>
  <c r="L9" i="25"/>
  <c r="O6" i="30" s="1"/>
  <c r="AJ13" i="25"/>
  <c r="O107" i="30" s="1"/>
  <c r="BP14" i="25"/>
  <c r="BO80" i="29"/>
  <c r="AV18" i="25"/>
  <c r="O163" i="30" s="1"/>
  <c r="AP23" i="25"/>
  <c r="AO39" i="29"/>
  <c r="L17" i="25"/>
  <c r="O12" i="30" s="1"/>
  <c r="X26" i="25"/>
  <c r="O66" i="30" s="1"/>
  <c r="W33" i="29"/>
  <c r="AP21" i="25"/>
  <c r="O129" i="30" s="1"/>
  <c r="AP22" i="25"/>
  <c r="AV17" i="25"/>
  <c r="O162" i="30" s="1"/>
  <c r="L18" i="25"/>
  <c r="O13" i="30" s="1"/>
  <c r="BH12" i="25"/>
  <c r="O220" i="30" s="1"/>
  <c r="BG37" i="29"/>
  <c r="AP10" i="25"/>
  <c r="O149" i="30" s="1"/>
  <c r="AO40" i="29"/>
  <c r="BC24" i="25"/>
  <c r="BB34" i="29"/>
  <c r="BI26" i="25"/>
  <c r="BH7" i="25"/>
  <c r="O203" i="30" s="1"/>
  <c r="X15" i="25"/>
  <c r="O77" i="30" s="1"/>
  <c r="W85" i="29"/>
  <c r="X9" i="25"/>
  <c r="O56" i="30" s="1"/>
  <c r="W56" i="29"/>
  <c r="BB13" i="25"/>
  <c r="O182" i="30" s="1"/>
  <c r="AD14" i="25"/>
  <c r="O101" i="30" s="1"/>
  <c r="AC80" i="29"/>
  <c r="BB14" i="25"/>
  <c r="O201" i="30" s="1"/>
  <c r="BA80" i="29"/>
  <c r="AV6" i="25"/>
  <c r="AJ20" i="25"/>
  <c r="BP23" i="25"/>
  <c r="BO39" i="29"/>
  <c r="AD17" i="25"/>
  <c r="O87" i="30" s="1"/>
  <c r="AD26" i="25"/>
  <c r="O91" i="30" s="1"/>
  <c r="AC33" i="29"/>
  <c r="L21" i="25"/>
  <c r="AP4" i="25"/>
  <c r="R19" i="25"/>
  <c r="O40" i="30" s="1"/>
  <c r="BB12" i="25"/>
  <c r="O195" i="30" s="1"/>
  <c r="BA37" i="29"/>
  <c r="AD15" i="25"/>
  <c r="O102" i="30" s="1"/>
  <c r="AC85" i="29"/>
  <c r="BP9" i="25"/>
  <c r="BO56" i="29"/>
  <c r="AD20" i="25"/>
  <c r="O97" i="30" s="1"/>
  <c r="AD21" i="25"/>
  <c r="O79" i="30" s="1"/>
  <c r="AJ18" i="25"/>
  <c r="O113" i="30" s="1"/>
  <c r="BB23" i="25"/>
  <c r="O198" i="30" s="1"/>
  <c r="BA39" i="29"/>
  <c r="R15" i="25"/>
  <c r="O52" i="30" s="1"/>
  <c r="Q85" i="29"/>
  <c r="BP18" i="25"/>
  <c r="AD16" i="25"/>
  <c r="O86" i="30" s="1"/>
  <c r="AP26" i="25"/>
  <c r="O141" i="30" s="1"/>
  <c r="AO33" i="29"/>
  <c r="AD11" i="25"/>
  <c r="O94" i="30" s="1"/>
  <c r="AC36" i="29"/>
  <c r="R9" i="25"/>
  <c r="O31" i="30" s="1"/>
  <c r="X10" i="25"/>
  <c r="O74" i="30" s="1"/>
  <c r="W40" i="29"/>
  <c r="AP11" i="25"/>
  <c r="O144" i="30" s="1"/>
  <c r="AO36" i="29"/>
  <c r="AJ25" i="25"/>
  <c r="O118" i="30" s="1"/>
  <c r="AI35" i="29"/>
  <c r="L19" i="25"/>
  <c r="O15" i="30" s="1"/>
  <c r="AP9" i="25"/>
  <c r="O131" i="30" s="1"/>
  <c r="AO56" i="29"/>
  <c r="BH16" i="25"/>
  <c r="O211" i="30" s="1"/>
  <c r="BP26" i="25"/>
  <c r="BO33" i="29"/>
  <c r="R4" i="25"/>
  <c r="O35" i="30" s="1"/>
  <c r="BH19" i="25"/>
  <c r="O215" i="30" s="1"/>
  <c r="AD5" i="25"/>
  <c r="O89" i="30" s="1"/>
  <c r="AJ7" i="25"/>
  <c r="O103" i="30" s="1"/>
  <c r="BB3" i="25"/>
  <c r="O184" i="30" s="1"/>
  <c r="R23" i="25"/>
  <c r="Q39" i="29"/>
  <c r="BH8" i="25"/>
  <c r="O205" i="30" s="1"/>
  <c r="BP21" i="25"/>
  <c r="BH25" i="25"/>
  <c r="O218" i="30" s="1"/>
  <c r="BG35" i="29"/>
  <c r="AJ12" i="25"/>
  <c r="O120" i="30" s="1"/>
  <c r="AI37" i="29"/>
  <c r="R13" i="25"/>
  <c r="O32" i="30" s="1"/>
  <c r="BP11" i="25"/>
  <c r="BO36" i="29"/>
  <c r="AP15" i="25"/>
  <c r="O152" i="30" s="1"/>
  <c r="AO85" i="29"/>
  <c r="BH11" i="25"/>
  <c r="O219" i="30" s="1"/>
  <c r="BG36" i="29"/>
  <c r="R12" i="25"/>
  <c r="O45" i="30" s="1"/>
  <c r="Q37" i="29"/>
  <c r="AP17" i="25"/>
  <c r="O137" i="30" s="1"/>
  <c r="BC19" i="25"/>
  <c r="AV13" i="25"/>
  <c r="O157" i="30" s="1"/>
  <c r="BH9" i="25"/>
  <c r="O206" i="30" s="1"/>
  <c r="R14" i="25"/>
  <c r="O51" i="30" s="1"/>
  <c r="Q80" i="29"/>
  <c r="X18" i="25"/>
  <c r="O63" i="30" s="1"/>
  <c r="AV8" i="25"/>
  <c r="O155" i="30" s="1"/>
  <c r="AP20" i="25"/>
  <c r="L27" i="25"/>
  <c r="O21" i="30" s="1"/>
  <c r="K38" i="29"/>
  <c r="AP14" i="25"/>
  <c r="O151" i="30" s="1"/>
  <c r="AO80" i="29"/>
  <c r="BB5" i="25"/>
  <c r="O189" i="30" s="1"/>
  <c r="X27" i="25"/>
  <c r="O71" i="30" s="1"/>
  <c r="W38" i="29"/>
  <c r="BP8" i="25"/>
  <c r="AV22" i="25"/>
  <c r="O175" i="30" s="1"/>
  <c r="R20" i="25"/>
  <c r="AJ19" i="25"/>
  <c r="O115" i="30" s="1"/>
  <c r="BC17" i="25"/>
  <c r="BH15" i="25"/>
  <c r="O227" i="30" s="1"/>
  <c r="BG85" i="29"/>
  <c r="X16" i="25"/>
  <c r="O61" i="30" s="1"/>
  <c r="R16" i="25"/>
  <c r="O36" i="30" s="1"/>
  <c r="AJ21" i="25"/>
  <c r="AP19" i="25"/>
  <c r="O140" i="30" s="1"/>
  <c r="AJ26" i="25"/>
  <c r="O116" i="30" s="1"/>
  <c r="AI33" i="29"/>
  <c r="L4" i="25"/>
  <c r="O10" i="30" s="1"/>
  <c r="X22" i="25"/>
  <c r="O75" i="30" s="1"/>
  <c r="L10" i="25"/>
  <c r="O24" i="30" s="1"/>
  <c r="K40" i="29"/>
  <c r="AP3" i="25"/>
  <c r="O134" i="30" s="1"/>
  <c r="L20" i="25"/>
  <c r="O22" i="30" s="1"/>
  <c r="X17" i="25"/>
  <c r="O62" i="30" s="1"/>
  <c r="R8" i="25"/>
  <c r="O30" i="30" s="1"/>
  <c r="AP25" i="25"/>
  <c r="O143" i="30" s="1"/>
  <c r="AO35" i="29"/>
  <c r="X24" i="25"/>
  <c r="W34" i="29"/>
  <c r="AV10" i="25"/>
  <c r="O174" i="30" s="1"/>
  <c r="AU40" i="29"/>
  <c r="BC8" i="25"/>
  <c r="X14" i="25"/>
  <c r="O76" i="30" s="1"/>
  <c r="W80" i="29"/>
  <c r="AJ9" i="25"/>
  <c r="O106" i="30" s="1"/>
  <c r="AJ27" i="25"/>
  <c r="O121" i="30" s="1"/>
  <c r="AI38" i="29"/>
  <c r="AP8" i="25"/>
  <c r="O130" i="30" s="1"/>
  <c r="BH24" i="25"/>
  <c r="O217" i="30" s="1"/>
  <c r="BG34" i="29"/>
  <c r="BB26" i="25"/>
  <c r="O191" i="30" s="1"/>
  <c r="BA33" i="29"/>
  <c r="L14" i="25"/>
  <c r="O26" i="30" s="1"/>
  <c r="K80" i="29"/>
  <c r="L13" i="25"/>
  <c r="O7" i="30" s="1"/>
  <c r="AD3" i="25"/>
  <c r="L5" i="25"/>
  <c r="O14" i="30" s="1"/>
  <c r="R27" i="25"/>
  <c r="O46" i="30" s="1"/>
  <c r="Q38" i="29"/>
  <c r="AD4" i="25"/>
  <c r="X8" i="25"/>
  <c r="O55" i="30" s="1"/>
  <c r="R11" i="25"/>
  <c r="O44" i="30" s="1"/>
  <c r="Q36" i="29"/>
  <c r="R24" i="25"/>
  <c r="Q34" i="29"/>
  <c r="BH4" i="25"/>
  <c r="O210" i="30" s="1"/>
  <c r="BG63" i="29"/>
  <c r="BP4" i="25"/>
  <c r="AJ10" i="25"/>
  <c r="O124" i="30" s="1"/>
  <c r="AI40" i="29"/>
  <c r="AJ8" i="25"/>
  <c r="O105" i="30" s="1"/>
  <c r="BC15" i="25"/>
  <c r="BB85" i="29"/>
  <c r="AP13" i="25"/>
  <c r="O132" i="30" s="1"/>
  <c r="BP7" i="25"/>
  <c r="AD6" i="25"/>
  <c r="O83" i="30" s="1"/>
  <c r="AP5" i="25"/>
  <c r="O139" i="30" s="1"/>
  <c r="R7" i="25"/>
  <c r="O28" i="30" s="1"/>
  <c r="AV15" i="25"/>
  <c r="O177" i="30" s="1"/>
  <c r="AU85" i="29"/>
  <c r="X6" i="25"/>
  <c r="O58" i="30" s="1"/>
  <c r="AV9" i="25"/>
  <c r="O156" i="30" s="1"/>
  <c r="AJ5" i="25"/>
  <c r="O114" i="30" s="1"/>
  <c r="BB20" i="25"/>
  <c r="O197" i="30" s="1"/>
  <c r="BP12" i="25"/>
  <c r="BO37" i="29"/>
  <c r="AD8" i="25"/>
  <c r="O80" i="30" s="1"/>
  <c r="AC56" i="29"/>
  <c r="L11" i="25"/>
  <c r="O19" i="30" s="1"/>
  <c r="K36" i="29"/>
  <c r="X12" i="25"/>
  <c r="O70" i="30" s="1"/>
  <c r="W37" i="29"/>
  <c r="AJ4" i="25"/>
  <c r="O110" i="30" s="1"/>
  <c r="R10" i="25"/>
  <c r="O49" i="30" s="1"/>
  <c r="Q40" i="29"/>
  <c r="R6" i="25"/>
  <c r="BH5" i="25"/>
  <c r="O214" i="30" s="1"/>
  <c r="AD25" i="25"/>
  <c r="O93" i="30" s="1"/>
  <c r="AC35" i="29"/>
  <c r="AD22" i="25"/>
  <c r="L24" i="25"/>
  <c r="O17" i="30" s="1"/>
  <c r="K34" i="29"/>
  <c r="AV19" i="25"/>
  <c r="O165" i="30" s="1"/>
  <c r="BI13" i="25"/>
  <c r="AJ3" i="25"/>
  <c r="O109" i="30" s="1"/>
  <c r="X5" i="25"/>
  <c r="O64" i="30" s="1"/>
  <c r="R17" i="25"/>
  <c r="O37" i="30" s="1"/>
  <c r="R21" i="25"/>
  <c r="BP17" i="25"/>
  <c r="AV25" i="25"/>
  <c r="O168" i="30" s="1"/>
  <c r="AU35" i="29"/>
  <c r="AJ17" i="25"/>
  <c r="O112" i="30" s="1"/>
  <c r="BP24" i="25"/>
  <c r="BO34" i="29"/>
  <c r="BP10" i="25"/>
  <c r="BO40" i="29"/>
  <c r="AV3" i="25"/>
  <c r="X23" i="25"/>
  <c r="W39" i="29"/>
  <c r="BH17" i="25"/>
  <c r="O212" i="30" s="1"/>
  <c r="AV21" i="25"/>
  <c r="R18" i="25"/>
  <c r="O38" i="30" s="1"/>
  <c r="R3" i="25"/>
  <c r="O34" i="30" s="1"/>
  <c r="BP15" i="25"/>
  <c r="BO85" i="29"/>
  <c r="BB9" i="25"/>
  <c r="O181" i="30" s="1"/>
  <c r="AV27" i="25"/>
  <c r="O171" i="30" s="1"/>
  <c r="AU38" i="29"/>
  <c r="L22" i="25"/>
  <c r="O25" i="30" s="1"/>
  <c r="BP22" i="25"/>
  <c r="BH27" i="25"/>
  <c r="O221" i="30" s="1"/>
  <c r="BG38" i="29"/>
  <c r="L3" i="25"/>
  <c r="BO21" i="16"/>
  <c r="BP21" i="16" s="1"/>
  <c r="BQ21" i="16" s="1"/>
  <c r="BS21" i="16" s="1"/>
  <c r="K5" i="15"/>
  <c r="L5" i="15" s="1"/>
  <c r="M5" i="15" s="1"/>
  <c r="K6" i="15"/>
  <c r="L6" i="15" s="1"/>
  <c r="M6" i="15" s="1"/>
  <c r="AI6" i="15"/>
  <c r="AJ6" i="15" s="1"/>
  <c r="AK6" i="15" s="1"/>
  <c r="K10" i="15"/>
  <c r="L10" i="15" s="1"/>
  <c r="M10" i="15" s="1"/>
  <c r="AI10" i="15"/>
  <c r="AJ10" i="15" s="1"/>
  <c r="AK10" i="15" s="1"/>
  <c r="AH9" i="15"/>
  <c r="AI9" i="15" s="1"/>
  <c r="AJ9" i="15" s="1"/>
  <c r="AK9" i="15" s="1"/>
  <c r="AH5" i="15"/>
  <c r="AI5" i="15" s="1"/>
  <c r="AJ5" i="15" s="1"/>
  <c r="AK5" i="15" s="1"/>
  <c r="AB9" i="15"/>
  <c r="AC9" i="15" s="1"/>
  <c r="AD9" i="15" s="1"/>
  <c r="AE9" i="15" s="1"/>
  <c r="P4" i="15"/>
  <c r="Q4" i="15" s="1"/>
  <c r="R4" i="15" s="1"/>
  <c r="S4" i="15" s="1"/>
  <c r="V8" i="15"/>
  <c r="W8" i="15" s="1"/>
  <c r="X8" i="15" s="1"/>
  <c r="Y8" i="15" s="1"/>
  <c r="AW10" i="15"/>
  <c r="AX10" i="15" s="1"/>
  <c r="AY10" i="15" s="1"/>
  <c r="V10" i="15"/>
  <c r="W10" i="15" s="1"/>
  <c r="X10" i="15" s="1"/>
  <c r="Y10" i="15" s="1"/>
  <c r="AC5" i="15"/>
  <c r="AD5" i="15" s="1"/>
  <c r="AE5" i="15" s="1"/>
  <c r="AB10" i="15"/>
  <c r="AC10" i="15" s="1"/>
  <c r="AD10" i="15" s="1"/>
  <c r="AE10" i="15" s="1"/>
  <c r="AB6" i="15"/>
  <c r="AC6" i="15" s="1"/>
  <c r="AD6" i="15" s="1"/>
  <c r="AE6" i="15" s="1"/>
  <c r="V9" i="15"/>
  <c r="W9" i="15" s="1"/>
  <c r="X9" i="15" s="1"/>
  <c r="Y9" i="15" s="1"/>
  <c r="V5" i="15"/>
  <c r="W5" i="15" s="1"/>
  <c r="X5" i="15" s="1"/>
  <c r="Y5" i="15" s="1"/>
  <c r="W4" i="15"/>
  <c r="Q5" i="15"/>
  <c r="R5" i="15" s="1"/>
  <c r="S5" i="15" s="1"/>
  <c r="AO5" i="15"/>
  <c r="AP5" i="15" s="1"/>
  <c r="AQ5" i="15" s="1"/>
  <c r="Q6" i="15"/>
  <c r="R6" i="15" s="1"/>
  <c r="S6" i="15" s="1"/>
  <c r="AO6" i="15"/>
  <c r="AP6" i="15" s="1"/>
  <c r="AQ6" i="15" s="1"/>
  <c r="AO7" i="15"/>
  <c r="AP7" i="15" s="1"/>
  <c r="AQ7" i="15" s="1"/>
  <c r="Q9" i="15"/>
  <c r="R9" i="15" s="1"/>
  <c r="S9" i="15" s="1"/>
  <c r="AO9" i="15"/>
  <c r="AP9" i="15" s="1"/>
  <c r="AQ9" i="15" s="1"/>
  <c r="AO12" i="15"/>
  <c r="AP12" i="15" s="1"/>
  <c r="AQ12" i="15" s="1"/>
  <c r="AN8" i="15"/>
  <c r="AO8" i="15" s="1"/>
  <c r="AP8" i="15" s="1"/>
  <c r="AQ8" i="15" s="1"/>
  <c r="AN4" i="15"/>
  <c r="AO4" i="15" s="1"/>
  <c r="AP4" i="15" s="1"/>
  <c r="AQ4" i="15" s="1"/>
  <c r="AH8" i="15"/>
  <c r="AI8" i="15" s="1"/>
  <c r="AJ8" i="15" s="1"/>
  <c r="AK8" i="15" s="1"/>
  <c r="AH4" i="15"/>
  <c r="AI4" i="15" s="1"/>
  <c r="AJ4" i="15" s="1"/>
  <c r="AK4" i="15" s="1"/>
  <c r="AB8" i="15"/>
  <c r="AC8" i="15" s="1"/>
  <c r="AD8" i="15" s="1"/>
  <c r="AE8" i="15" s="1"/>
  <c r="J7" i="15"/>
  <c r="K7" i="15" s="1"/>
  <c r="L7" i="15" s="1"/>
  <c r="M7" i="15" s="1"/>
  <c r="P12" i="15"/>
  <c r="Q12" i="15" s="1"/>
  <c r="R12" i="15" s="1"/>
  <c r="S12" i="15" s="1"/>
  <c r="X4" i="15"/>
  <c r="Y4" i="15" s="1"/>
  <c r="S8" i="15"/>
  <c r="AE4" i="15"/>
  <c r="BO22" i="16"/>
  <c r="BP22" i="16" s="1"/>
  <c r="BQ22" i="16" s="1"/>
  <c r="BS22" i="16" s="1"/>
  <c r="W9" i="16"/>
  <c r="X9" i="16" s="1"/>
  <c r="Y9" i="16" s="1"/>
  <c r="BO19" i="16"/>
  <c r="BP19" i="16" s="1"/>
  <c r="BQ19" i="16" s="1"/>
  <c r="BS19" i="16" s="1"/>
  <c r="BO17" i="16"/>
  <c r="BP17" i="16" s="1"/>
  <c r="BQ17" i="16" s="1"/>
  <c r="BS17" i="16" s="1"/>
  <c r="BO20" i="16"/>
  <c r="BP20" i="16" s="1"/>
  <c r="BQ20" i="16" s="1"/>
  <c r="BS20" i="16" s="1"/>
  <c r="BO11" i="16"/>
  <c r="BP11" i="16" s="1"/>
  <c r="BQ11" i="16" s="1"/>
  <c r="BS11" i="16" s="1"/>
  <c r="BO10" i="16"/>
  <c r="BP10" i="16" s="1"/>
  <c r="BQ10" i="16" s="1"/>
  <c r="BS10" i="16" s="1"/>
  <c r="BO14" i="16"/>
  <c r="BP14" i="16" s="1"/>
  <c r="BQ14" i="16" s="1"/>
  <c r="BS14" i="16" s="1"/>
  <c r="BO15" i="16"/>
  <c r="BP15" i="16" s="1"/>
  <c r="BQ15" i="16" s="1"/>
  <c r="BS15" i="16" s="1"/>
  <c r="BO9" i="16"/>
  <c r="BP9" i="16" s="1"/>
  <c r="BQ9" i="16" s="1"/>
  <c r="BO13" i="16"/>
  <c r="BP13" i="16" s="1"/>
  <c r="BQ13" i="16" s="1"/>
  <c r="BS13" i="16" s="1"/>
  <c r="BO18" i="16"/>
  <c r="BP18" i="16" s="1"/>
  <c r="BQ18" i="16" s="1"/>
  <c r="BS18" i="16" s="1"/>
  <c r="BO16" i="16"/>
  <c r="BP16" i="16" s="1"/>
  <c r="BQ16" i="16" s="1"/>
  <c r="BS16" i="16" s="1"/>
  <c r="BB4" i="16"/>
  <c r="BC4" i="16" s="1"/>
  <c r="BB6" i="16"/>
  <c r="BC6" i="16" s="1"/>
  <c r="BH6" i="16"/>
  <c r="BI6" i="16" s="1"/>
  <c r="BO12" i="16"/>
  <c r="BP12" i="16" s="1"/>
  <c r="BQ12" i="16" s="1"/>
  <c r="BS12" i="16" s="1"/>
  <c r="S4" i="16"/>
  <c r="AE4" i="16"/>
  <c r="AV6" i="16"/>
  <c r="AW6" i="16" s="1"/>
  <c r="BH4" i="16"/>
  <c r="BI4" i="16" s="1"/>
  <c r="Y4" i="16"/>
  <c r="AW4" i="16"/>
  <c r="S9" i="16"/>
  <c r="BC9" i="16"/>
  <c r="AE9" i="16"/>
  <c r="BG9" i="16"/>
  <c r="AU9" i="16"/>
  <c r="AO9" i="16"/>
  <c r="AI9" i="16"/>
  <c r="CD1" i="13"/>
  <c r="BU1" i="13"/>
  <c r="AB1" i="13"/>
  <c r="DE1" i="13"/>
  <c r="AE6" i="16"/>
  <c r="X6" i="16"/>
  <c r="Y6" i="16" s="1"/>
  <c r="R6" i="16"/>
  <c r="S6" i="16" s="1"/>
  <c r="AT1" i="13"/>
  <c r="CM1" i="13"/>
  <c r="CV1" i="13"/>
  <c r="S1" i="13"/>
  <c r="L9" i="15"/>
  <c r="M9" i="15" s="1"/>
  <c r="S10" i="15"/>
  <c r="AK12" i="15"/>
  <c r="AP3" i="15"/>
  <c r="AQ3" i="15" s="1"/>
  <c r="S3" i="15"/>
  <c r="Y3" i="15"/>
  <c r="AQ6" i="16"/>
  <c r="AQ4" i="16"/>
  <c r="M4" i="16"/>
  <c r="M6" i="16"/>
  <c r="BO6" i="16"/>
  <c r="AW4" i="15"/>
  <c r="AW5" i="15"/>
  <c r="AW6" i="15"/>
  <c r="AW8" i="15"/>
  <c r="BC3" i="16"/>
  <c r="BF3" i="16"/>
  <c r="BG3" i="16" s="1"/>
  <c r="BO4" i="16"/>
  <c r="AC3" i="16"/>
  <c r="W12" i="15"/>
  <c r="W6" i="15"/>
  <c r="W7" i="15"/>
  <c r="Q7" i="15"/>
  <c r="K12" i="15"/>
  <c r="AC12" i="15"/>
  <c r="AC7" i="15"/>
  <c r="AI7" i="15"/>
  <c r="AO10" i="15"/>
  <c r="AW7" i="15"/>
  <c r="AW12" i="15"/>
  <c r="AW9" i="15"/>
  <c r="AI3" i="15"/>
  <c r="AC3" i="15"/>
  <c r="W3" i="16"/>
  <c r="X3" i="16" s="1"/>
  <c r="Q3" i="16"/>
  <c r="K4" i="15"/>
  <c r="L4" i="15" s="1"/>
  <c r="M4" i="15" s="1"/>
  <c r="K8" i="15"/>
  <c r="DN1" i="13"/>
  <c r="BC1" i="13"/>
  <c r="J1" i="13"/>
  <c r="BL1" i="13"/>
  <c r="AK1" i="13"/>
  <c r="AK3" i="16"/>
  <c r="AO3" i="16"/>
  <c r="AP3" i="16" s="1"/>
  <c r="K3" i="16"/>
  <c r="L3" i="16" s="1"/>
  <c r="BO3" i="16"/>
  <c r="BP3" i="16" s="1"/>
  <c r="AW3" i="15"/>
  <c r="M3" i="15"/>
  <c r="O192" i="30" l="1"/>
  <c r="O154" i="30"/>
  <c r="O104" i="30"/>
  <c r="O117" i="30"/>
  <c r="O123" i="30"/>
  <c r="O92" i="30"/>
  <c r="O73" i="30"/>
  <c r="O29" i="30"/>
  <c r="O42" i="30"/>
  <c r="O48" i="30"/>
  <c r="O4" i="30"/>
  <c r="O225" i="30"/>
  <c r="O122" i="30"/>
  <c r="BO45" i="29"/>
  <c r="BO41" i="29"/>
  <c r="AU45" i="29"/>
  <c r="AU41" i="29"/>
  <c r="BA45" i="29"/>
  <c r="BA41" i="29"/>
  <c r="Q45" i="29"/>
  <c r="Q41" i="29"/>
  <c r="BG45" i="29"/>
  <c r="BG41" i="29"/>
  <c r="AC45" i="29"/>
  <c r="AC41" i="29"/>
  <c r="K45" i="29"/>
  <c r="K41" i="29"/>
  <c r="BO63" i="29"/>
  <c r="W45" i="29"/>
  <c r="W41" i="29"/>
  <c r="AO45" i="29"/>
  <c r="AO41" i="29"/>
  <c r="AI45" i="29"/>
  <c r="AI41" i="29"/>
  <c r="O159" i="30"/>
  <c r="O33" i="30"/>
  <c r="BC16" i="25"/>
  <c r="O84" i="30"/>
  <c r="O67" i="30"/>
  <c r="O50" i="30"/>
  <c r="O60" i="30"/>
  <c r="O54" i="30"/>
  <c r="O108" i="30"/>
  <c r="O142" i="30"/>
  <c r="O59" i="30"/>
  <c r="O9" i="30"/>
  <c r="O47" i="30"/>
  <c r="O135" i="30"/>
  <c r="O158" i="30"/>
  <c r="O150" i="30"/>
  <c r="O148" i="30"/>
  <c r="BB69" i="29"/>
  <c r="O183" i="30"/>
  <c r="O72" i="30"/>
  <c r="O204" i="30"/>
  <c r="O200" i="30"/>
  <c r="O222" i="30"/>
  <c r="BG57" i="29"/>
  <c r="O100" i="30"/>
  <c r="O85" i="30"/>
  <c r="O147" i="30"/>
  <c r="O8" i="30"/>
  <c r="O167" i="30"/>
  <c r="O133" i="30"/>
  <c r="O172" i="30"/>
  <c r="O23" i="30"/>
  <c r="O98" i="30"/>
  <c r="O164" i="30"/>
  <c r="O209" i="30"/>
  <c r="Q62" i="29"/>
  <c r="Q32" i="29"/>
  <c r="BO62" i="29"/>
  <c r="K57" i="29"/>
  <c r="AC57" i="29"/>
  <c r="AU62" i="29"/>
  <c r="AU68" i="29"/>
  <c r="AO62" i="29"/>
  <c r="BO68" i="29"/>
  <c r="BO32" i="29"/>
  <c r="AU69" i="29"/>
  <c r="W68" i="29"/>
  <c r="AW14" i="25"/>
  <c r="AV80" i="29"/>
  <c r="BI3" i="25"/>
  <c r="W69" i="29"/>
  <c r="AI57" i="29"/>
  <c r="AO57" i="29"/>
  <c r="BB68" i="29"/>
  <c r="AO68" i="29"/>
  <c r="BG56" i="29"/>
  <c r="BA57" i="29"/>
  <c r="BG69" i="29"/>
  <c r="AC62" i="29"/>
  <c r="BG32" i="29"/>
  <c r="K69" i="29"/>
  <c r="K56" i="29"/>
  <c r="AO32" i="29"/>
  <c r="Q57" i="29"/>
  <c r="AI68" i="29"/>
  <c r="Q68" i="29"/>
  <c r="AI56" i="29"/>
  <c r="AI62" i="29"/>
  <c r="W63" i="29"/>
  <c r="BO57" i="29"/>
  <c r="K62" i="29"/>
  <c r="AO63" i="29"/>
  <c r="W32" i="29"/>
  <c r="BO69" i="29"/>
  <c r="BH57" i="29"/>
  <c r="W62" i="29"/>
  <c r="BA63" i="29"/>
  <c r="AU56" i="29"/>
  <c r="Q63" i="29"/>
  <c r="BG68" i="29"/>
  <c r="AU57" i="29"/>
  <c r="AI63" i="29"/>
  <c r="AC63" i="29"/>
  <c r="Q56" i="29"/>
  <c r="K63" i="29"/>
  <c r="Q69" i="29"/>
  <c r="AI32" i="29"/>
  <c r="AC69" i="29"/>
  <c r="AC68" i="29"/>
  <c r="K32" i="29"/>
  <c r="AC32" i="29"/>
  <c r="BG62" i="29"/>
  <c r="AO69" i="29"/>
  <c r="AI69" i="29"/>
  <c r="W57" i="29"/>
  <c r="K68" i="29"/>
  <c r="AU63" i="29"/>
  <c r="AU32" i="29"/>
  <c r="BA62" i="29"/>
  <c r="BA56" i="29"/>
  <c r="BC18" i="25"/>
  <c r="BC25" i="25"/>
  <c r="P193" i="30" s="1"/>
  <c r="AD38" i="29"/>
  <c r="AE27" i="25"/>
  <c r="AE38" i="29" s="1"/>
  <c r="BB35" i="29"/>
  <c r="S5" i="25"/>
  <c r="AJ36" i="29"/>
  <c r="AK11" i="25"/>
  <c r="AK36" i="29" s="1"/>
  <c r="BH33" i="29"/>
  <c r="BQ20" i="25"/>
  <c r="P180" i="30"/>
  <c r="P190" i="30"/>
  <c r="BC34" i="29"/>
  <c r="AQ7" i="25"/>
  <c r="O128" i="30"/>
  <c r="P188" i="30"/>
  <c r="AK22" i="25"/>
  <c r="O125" i="30"/>
  <c r="P207" i="30"/>
  <c r="P186" i="30"/>
  <c r="AQ37" i="29"/>
  <c r="P145" i="30"/>
  <c r="BC85" i="29"/>
  <c r="P202" i="30"/>
  <c r="P187" i="30"/>
  <c r="AW80" i="29"/>
  <c r="P176" i="30"/>
  <c r="BC35" i="29"/>
  <c r="BI33" i="29"/>
  <c r="P216" i="30"/>
  <c r="P81" i="30"/>
  <c r="BC21" i="25"/>
  <c r="O179" i="30"/>
  <c r="BI10" i="25"/>
  <c r="O224" i="30"/>
  <c r="BH40" i="29"/>
  <c r="AW23" i="25"/>
  <c r="O173" i="30"/>
  <c r="AV39" i="29"/>
  <c r="M3" i="25"/>
  <c r="BC9" i="25"/>
  <c r="BB56" i="29"/>
  <c r="AW3" i="25"/>
  <c r="AW25" i="25"/>
  <c r="AV35" i="29"/>
  <c r="M24" i="25"/>
  <c r="L34" i="29"/>
  <c r="BQ12" i="25"/>
  <c r="P245" i="30" s="1"/>
  <c r="BP37" i="29"/>
  <c r="M22" i="25"/>
  <c r="BI17" i="25"/>
  <c r="S21" i="25"/>
  <c r="BQ22" i="25"/>
  <c r="P250" i="30" s="1"/>
  <c r="BQ15" i="25"/>
  <c r="P252" i="30" s="1"/>
  <c r="BP85" i="29"/>
  <c r="AW21" i="25"/>
  <c r="BQ10" i="25"/>
  <c r="P249" i="30" s="1"/>
  <c r="BP40" i="29"/>
  <c r="BQ17" i="25"/>
  <c r="P237" i="30" s="1"/>
  <c r="AK3" i="25"/>
  <c r="AE22" i="25"/>
  <c r="S10" i="25"/>
  <c r="R40" i="29"/>
  <c r="AE8" i="25"/>
  <c r="AD56" i="29"/>
  <c r="BC20" i="25"/>
  <c r="AW15" i="25"/>
  <c r="AV85" i="29"/>
  <c r="AQ5" i="25"/>
  <c r="BQ7" i="25"/>
  <c r="P228" i="30" s="1"/>
  <c r="AK8" i="25"/>
  <c r="S24" i="25"/>
  <c r="R34" i="29"/>
  <c r="Y8" i="25"/>
  <c r="S27" i="25"/>
  <c r="R38" i="29"/>
  <c r="AE3" i="25"/>
  <c r="M14" i="25"/>
  <c r="L80" i="29"/>
  <c r="BI24" i="25"/>
  <c r="BH34" i="29"/>
  <c r="AK27" i="25"/>
  <c r="AJ38" i="29"/>
  <c r="Y14" i="25"/>
  <c r="X80" i="29"/>
  <c r="AW10" i="25"/>
  <c r="AV40" i="29"/>
  <c r="AQ25" i="25"/>
  <c r="AP35" i="29"/>
  <c r="Y17" i="25"/>
  <c r="AQ3" i="25"/>
  <c r="Y22" i="25"/>
  <c r="AK26" i="25"/>
  <c r="AJ33" i="29"/>
  <c r="AK21" i="25"/>
  <c r="Y16" i="25"/>
  <c r="S20" i="25"/>
  <c r="BQ8" i="25"/>
  <c r="P230" i="30" s="1"/>
  <c r="BC5" i="25"/>
  <c r="P185" i="30" s="1"/>
  <c r="M27" i="25"/>
  <c r="L38" i="29"/>
  <c r="AW8" i="25"/>
  <c r="S14" i="25"/>
  <c r="R80" i="29"/>
  <c r="AW13" i="25"/>
  <c r="AQ17" i="25"/>
  <c r="BI11" i="25"/>
  <c r="BH36" i="29"/>
  <c r="BQ11" i="25"/>
  <c r="P244" i="30" s="1"/>
  <c r="BP36" i="29"/>
  <c r="BI25" i="25"/>
  <c r="BH35" i="29"/>
  <c r="BI8" i="25"/>
  <c r="BC3" i="25"/>
  <c r="BB63" i="29"/>
  <c r="AE5" i="25"/>
  <c r="S4" i="25"/>
  <c r="BI16" i="25"/>
  <c r="M19" i="25"/>
  <c r="AQ11" i="25"/>
  <c r="AP36" i="29"/>
  <c r="S9" i="25"/>
  <c r="R56" i="29"/>
  <c r="AQ26" i="25"/>
  <c r="AP33" i="29"/>
  <c r="BQ18" i="25"/>
  <c r="P238" i="30" s="1"/>
  <c r="AK18" i="25"/>
  <c r="AE20" i="25"/>
  <c r="AE15" i="25"/>
  <c r="AD85" i="29"/>
  <c r="S19" i="25"/>
  <c r="M21" i="25"/>
  <c r="AE17" i="25"/>
  <c r="AK20" i="25"/>
  <c r="BC14" i="25"/>
  <c r="BB80" i="29"/>
  <c r="BC13" i="25"/>
  <c r="Y15" i="25"/>
  <c r="X85" i="29"/>
  <c r="BI12" i="25"/>
  <c r="BH37" i="29"/>
  <c r="AW17" i="25"/>
  <c r="AQ21" i="25"/>
  <c r="M17" i="25"/>
  <c r="AW18" i="25"/>
  <c r="AK13" i="25"/>
  <c r="AK24" i="25"/>
  <c r="AJ34" i="29"/>
  <c r="AE24" i="25"/>
  <c r="AD34" i="29"/>
  <c r="M6" i="25"/>
  <c r="AW24" i="25"/>
  <c r="AV34" i="29"/>
  <c r="S26" i="25"/>
  <c r="R33" i="29"/>
  <c r="AW16" i="25"/>
  <c r="BC10" i="25"/>
  <c r="BB40" i="29"/>
  <c r="AW11" i="25"/>
  <c r="AV36" i="29"/>
  <c r="BQ5" i="25"/>
  <c r="P239" i="30" s="1"/>
  <c r="BQ13" i="25"/>
  <c r="P232" i="30" s="1"/>
  <c r="M12" i="25"/>
  <c r="L37" i="29"/>
  <c r="Y11" i="25"/>
  <c r="X36" i="29"/>
  <c r="AK23" i="25"/>
  <c r="AJ39" i="29"/>
  <c r="AW4" i="25"/>
  <c r="BI18" i="25"/>
  <c r="AW26" i="25"/>
  <c r="AV33" i="29"/>
  <c r="M23" i="25"/>
  <c r="L39" i="29"/>
  <c r="BI6" i="25"/>
  <c r="P208" i="30" s="1"/>
  <c r="M7" i="25"/>
  <c r="BC6" i="25"/>
  <c r="AE7" i="25"/>
  <c r="M26" i="25"/>
  <c r="L33" i="29"/>
  <c r="Y19" i="25"/>
  <c r="M8" i="25"/>
  <c r="AE23" i="25"/>
  <c r="AD39" i="29"/>
  <c r="BC7" i="25"/>
  <c r="BB32" i="29"/>
  <c r="BQ19" i="25"/>
  <c r="P240" i="30" s="1"/>
  <c r="AE19" i="25"/>
  <c r="AW5" i="25"/>
  <c r="Y13" i="25"/>
  <c r="Y7" i="25"/>
  <c r="BC27" i="25"/>
  <c r="BB38" i="29"/>
  <c r="AQ18" i="25"/>
  <c r="AW12" i="25"/>
  <c r="AV37" i="29"/>
  <c r="AW7" i="25"/>
  <c r="Y5" i="25"/>
  <c r="AW27" i="25"/>
  <c r="AV38" i="29"/>
  <c r="S3" i="25"/>
  <c r="Y23" i="25"/>
  <c r="X39" i="29"/>
  <c r="AK17" i="25"/>
  <c r="S17" i="25"/>
  <c r="AW19" i="25"/>
  <c r="BI5" i="25"/>
  <c r="Y12" i="25"/>
  <c r="X37" i="29"/>
  <c r="AW9" i="25"/>
  <c r="BQ4" i="25"/>
  <c r="BI27" i="25"/>
  <c r="BH38" i="29"/>
  <c r="S18" i="25"/>
  <c r="BQ24" i="25"/>
  <c r="P242" i="30" s="1"/>
  <c r="BP34" i="29"/>
  <c r="AE25" i="25"/>
  <c r="AD35" i="29"/>
  <c r="S6" i="25"/>
  <c r="AK4" i="25"/>
  <c r="M11" i="25"/>
  <c r="L36" i="29"/>
  <c r="AK5" i="25"/>
  <c r="Y6" i="25"/>
  <c r="S7" i="25"/>
  <c r="AE6" i="25"/>
  <c r="AQ13" i="25"/>
  <c r="AK10" i="25"/>
  <c r="AJ40" i="29"/>
  <c r="BI4" i="25"/>
  <c r="BH63" i="29"/>
  <c r="S11" i="25"/>
  <c r="R36" i="29"/>
  <c r="AE4" i="25"/>
  <c r="M5" i="25"/>
  <c r="M13" i="25"/>
  <c r="BC26" i="25"/>
  <c r="BB33" i="29"/>
  <c r="AQ8" i="25"/>
  <c r="AK9" i="25"/>
  <c r="Y24" i="25"/>
  <c r="X34" i="29"/>
  <c r="S8" i="25"/>
  <c r="M20" i="25"/>
  <c r="M10" i="25"/>
  <c r="L40" i="29"/>
  <c r="M4" i="25"/>
  <c r="AQ19" i="25"/>
  <c r="S16" i="25"/>
  <c r="BI15" i="25"/>
  <c r="BH85" i="29"/>
  <c r="AK19" i="25"/>
  <c r="AW22" i="25"/>
  <c r="Y27" i="25"/>
  <c r="X38" i="29"/>
  <c r="AQ14" i="25"/>
  <c r="AP80" i="29"/>
  <c r="AQ20" i="25"/>
  <c r="Y18" i="25"/>
  <c r="BI9" i="25"/>
  <c r="S12" i="25"/>
  <c r="R37" i="29"/>
  <c r="AQ15" i="25"/>
  <c r="AP85" i="29"/>
  <c r="S13" i="25"/>
  <c r="AK12" i="25"/>
  <c r="AJ37" i="29"/>
  <c r="BQ21" i="25"/>
  <c r="S23" i="25"/>
  <c r="R39" i="29"/>
  <c r="AK7" i="25"/>
  <c r="BI19" i="25"/>
  <c r="BQ26" i="25"/>
  <c r="P241" i="30" s="1"/>
  <c r="BP33" i="29"/>
  <c r="AQ9" i="25"/>
  <c r="AK25" i="25"/>
  <c r="AJ35" i="29"/>
  <c r="Y10" i="25"/>
  <c r="X40" i="29"/>
  <c r="AE11" i="25"/>
  <c r="AD36" i="29"/>
  <c r="AE16" i="25"/>
  <c r="S15" i="25"/>
  <c r="R85" i="29"/>
  <c r="BC23" i="25"/>
  <c r="P192" i="30" s="1"/>
  <c r="BB39" i="29"/>
  <c r="AE21" i="25"/>
  <c r="BQ9" i="25"/>
  <c r="P231" i="30" s="1"/>
  <c r="BC12" i="25"/>
  <c r="BB37" i="29"/>
  <c r="AQ4" i="25"/>
  <c r="AE26" i="25"/>
  <c r="AD33" i="29"/>
  <c r="BQ23" i="25"/>
  <c r="P248" i="30" s="1"/>
  <c r="BP39" i="29"/>
  <c r="AW6" i="25"/>
  <c r="AE14" i="25"/>
  <c r="AD80" i="29"/>
  <c r="Y9" i="25"/>
  <c r="BI7" i="25"/>
  <c r="BH32" i="29"/>
  <c r="AQ10" i="25"/>
  <c r="AP40" i="29"/>
  <c r="M18" i="25"/>
  <c r="AQ22" i="25"/>
  <c r="Y26" i="25"/>
  <c r="X33" i="29"/>
  <c r="AQ23" i="25"/>
  <c r="AP39" i="29"/>
  <c r="BQ14" i="25"/>
  <c r="P251" i="30" s="1"/>
  <c r="BP80" i="29"/>
  <c r="M9" i="25"/>
  <c r="S22" i="25"/>
  <c r="BI23" i="25"/>
  <c r="BH39" i="29"/>
  <c r="AK14" i="25"/>
  <c r="AJ80" i="29"/>
  <c r="M25" i="25"/>
  <c r="L35" i="29"/>
  <c r="BI22" i="25"/>
  <c r="BQ16" i="25"/>
  <c r="P236" i="30" s="1"/>
  <c r="Y4" i="25"/>
  <c r="AW20" i="25"/>
  <c r="AE12" i="25"/>
  <c r="AD37" i="29"/>
  <c r="BQ3" i="25"/>
  <c r="BQ25" i="25"/>
  <c r="P243" i="30" s="1"/>
  <c r="BP35" i="29"/>
  <c r="BC11" i="25"/>
  <c r="BB36" i="29"/>
  <c r="AE18" i="25"/>
  <c r="Y25" i="25"/>
  <c r="X35" i="29"/>
  <c r="Y21" i="25"/>
  <c r="AQ27" i="25"/>
  <c r="AP38" i="29"/>
  <c r="AK15" i="25"/>
  <c r="AJ85" i="29"/>
  <c r="M16" i="25"/>
  <c r="BI14" i="25"/>
  <c r="BH80" i="29"/>
  <c r="AE10" i="25"/>
  <c r="AD40" i="29"/>
  <c r="Y20" i="25"/>
  <c r="BI21" i="25"/>
  <c r="BQ27" i="25"/>
  <c r="P246" i="30" s="1"/>
  <c r="BP38" i="29"/>
  <c r="AK6" i="25"/>
  <c r="AQ16" i="25"/>
  <c r="AQ24" i="25"/>
  <c r="AP34" i="29"/>
  <c r="AK16" i="25"/>
  <c r="Y3" i="25"/>
  <c r="M15" i="25"/>
  <c r="L85" i="29"/>
  <c r="S25" i="25"/>
  <c r="R35" i="29"/>
  <c r="BC22" i="25"/>
  <c r="BI20" i="25"/>
  <c r="P222" i="30" s="1"/>
  <c r="AE13" i="25"/>
  <c r="L12" i="15"/>
  <c r="M12" i="15" s="1"/>
  <c r="AJ7" i="15"/>
  <c r="AK7" i="15" s="1"/>
  <c r="R7" i="15"/>
  <c r="S7" i="15" s="1"/>
  <c r="AD7" i="15"/>
  <c r="AE7" i="15" s="1"/>
  <c r="X7" i="15"/>
  <c r="Y7" i="15" s="1"/>
  <c r="AP10" i="15"/>
  <c r="AQ10" i="15" s="1"/>
  <c r="BA10" i="15" s="1"/>
  <c r="X12" i="15"/>
  <c r="Y12" i="15" s="1"/>
  <c r="L8" i="15"/>
  <c r="M8" i="15" s="1"/>
  <c r="AD3" i="15"/>
  <c r="AE3" i="15" s="1"/>
  <c r="AD12" i="15"/>
  <c r="AE12" i="15" s="1"/>
  <c r="X6" i="15"/>
  <c r="Y6" i="15" s="1"/>
  <c r="AX12" i="15"/>
  <c r="AY12" i="15" s="1"/>
  <c r="AX5" i="15"/>
  <c r="AY5" i="15" s="1"/>
  <c r="BA5" i="15" s="1"/>
  <c r="AX4" i="15"/>
  <c r="AY4" i="15" s="1"/>
  <c r="BA4" i="15" s="1"/>
  <c r="AX7" i="15"/>
  <c r="AY7" i="15" s="1"/>
  <c r="AX9" i="15"/>
  <c r="AY9" i="15" s="1"/>
  <c r="BA9" i="15" s="1"/>
  <c r="AX8" i="15"/>
  <c r="AY8" i="15" s="1"/>
  <c r="AX6" i="15"/>
  <c r="AY6" i="15" s="1"/>
  <c r="R3" i="16"/>
  <c r="S3" i="16" s="1"/>
  <c r="BP6" i="16"/>
  <c r="BQ6" i="16" s="1"/>
  <c r="BS6" i="16" s="1"/>
  <c r="AV9" i="16"/>
  <c r="AW9" i="16" s="1"/>
  <c r="BH9" i="16"/>
  <c r="BI9" i="16" s="1"/>
  <c r="AJ9" i="16"/>
  <c r="AK9" i="16" s="1"/>
  <c r="BP4" i="16"/>
  <c r="BQ4" i="16" s="1"/>
  <c r="BS4" i="16" s="1"/>
  <c r="AP9" i="16"/>
  <c r="AQ9" i="16" s="1"/>
  <c r="BH3" i="16"/>
  <c r="BI3" i="16" s="1"/>
  <c r="Y3" i="16"/>
  <c r="AD3" i="16"/>
  <c r="AE3" i="16" s="1"/>
  <c r="AX3" i="15"/>
  <c r="AY3" i="15" s="1"/>
  <c r="AJ3" i="15"/>
  <c r="AK3" i="15" s="1"/>
  <c r="AQ3" i="16"/>
  <c r="AW3" i="16"/>
  <c r="M3" i="16"/>
  <c r="BQ3" i="16"/>
  <c r="BH45" i="29" l="1"/>
  <c r="BH41" i="29"/>
  <c r="AV45" i="29"/>
  <c r="AV41" i="29"/>
  <c r="BB45" i="29"/>
  <c r="BB41" i="29"/>
  <c r="AD45" i="29"/>
  <c r="AD41" i="29"/>
  <c r="BP45" i="29"/>
  <c r="BP41" i="29"/>
  <c r="R45" i="29"/>
  <c r="R41" i="29"/>
  <c r="AP45" i="29"/>
  <c r="AP41" i="29"/>
  <c r="X45" i="29"/>
  <c r="X41" i="29"/>
  <c r="L45" i="29"/>
  <c r="L41" i="29"/>
  <c r="AJ45" i="29"/>
  <c r="AJ41" i="29"/>
  <c r="P235" i="30"/>
  <c r="P209" i="30"/>
  <c r="P39" i="30"/>
  <c r="P234" i="30"/>
  <c r="P233" i="30"/>
  <c r="P96" i="30"/>
  <c r="P229" i="30"/>
  <c r="BP62" i="29"/>
  <c r="AP69" i="29"/>
  <c r="AD62" i="29"/>
  <c r="AJ63" i="29"/>
  <c r="AV63" i="29"/>
  <c r="L63" i="29"/>
  <c r="AD63" i="29"/>
  <c r="AJ69" i="29"/>
  <c r="AP63" i="29"/>
  <c r="AD69" i="29"/>
  <c r="L32" i="29"/>
  <c r="X32" i="29"/>
  <c r="R69" i="29"/>
  <c r="R32" i="29"/>
  <c r="BC69" i="29"/>
  <c r="AP62" i="29"/>
  <c r="AJ57" i="29"/>
  <c r="AV57" i="29"/>
  <c r="BI57" i="29"/>
  <c r="X62" i="29"/>
  <c r="X63" i="29"/>
  <c r="R57" i="29"/>
  <c r="BP63" i="29"/>
  <c r="L56" i="29"/>
  <c r="X56" i="29"/>
  <c r="AJ56" i="29"/>
  <c r="R62" i="29"/>
  <c r="AP56" i="29"/>
  <c r="AJ68" i="29"/>
  <c r="BH56" i="29"/>
  <c r="X69" i="29"/>
  <c r="AP57" i="29"/>
  <c r="AD57" i="29"/>
  <c r="L57" i="29"/>
  <c r="BB62" i="29"/>
  <c r="AV69" i="29"/>
  <c r="L62" i="29"/>
  <c r="AP68" i="29"/>
  <c r="BH62" i="29"/>
  <c r="BP69" i="29"/>
  <c r="R68" i="29"/>
  <c r="AD68" i="29"/>
  <c r="R63" i="29"/>
  <c r="BP68" i="29"/>
  <c r="AV62" i="29"/>
  <c r="BH68" i="29"/>
  <c r="BC68" i="29"/>
  <c r="AP32" i="29"/>
  <c r="BH69" i="29"/>
  <c r="BP56" i="29"/>
  <c r="X57" i="29"/>
  <c r="L69" i="29"/>
  <c r="BP57" i="29"/>
  <c r="AJ32" i="29"/>
  <c r="AV32" i="29"/>
  <c r="AD32" i="29"/>
  <c r="L68" i="29"/>
  <c r="AV68" i="29"/>
  <c r="BB57" i="29"/>
  <c r="AV56" i="29"/>
  <c r="AJ62" i="29"/>
  <c r="X68" i="29"/>
  <c r="BP32" i="29"/>
  <c r="P119" i="30"/>
  <c r="BI39" i="29"/>
  <c r="P223" i="30"/>
  <c r="AQ40" i="29"/>
  <c r="P149" i="30"/>
  <c r="BC37" i="29"/>
  <c r="P195" i="30"/>
  <c r="AK35" i="29"/>
  <c r="P118" i="30"/>
  <c r="BI85" i="29"/>
  <c r="P227" i="30"/>
  <c r="P138" i="30"/>
  <c r="AW34" i="29"/>
  <c r="P167" i="30"/>
  <c r="P12" i="30"/>
  <c r="BC80" i="29"/>
  <c r="P201" i="30"/>
  <c r="P97" i="30"/>
  <c r="BC63" i="29"/>
  <c r="P184" i="30"/>
  <c r="P189" i="30"/>
  <c r="P75" i="30"/>
  <c r="M80" i="29"/>
  <c r="P26" i="30"/>
  <c r="AE56" i="29"/>
  <c r="P80" i="30"/>
  <c r="P100" i="30"/>
  <c r="P154" i="30"/>
  <c r="P181" i="30"/>
  <c r="AW39" i="29"/>
  <c r="P173" i="30"/>
  <c r="S35" i="29"/>
  <c r="P43" i="30"/>
  <c r="AQ34" i="29"/>
  <c r="P142" i="30"/>
  <c r="P108" i="30"/>
  <c r="AE40" i="29"/>
  <c r="P99" i="30"/>
  <c r="P11" i="30"/>
  <c r="AQ38" i="29"/>
  <c r="P146" i="30"/>
  <c r="Y35" i="29"/>
  <c r="P68" i="30"/>
  <c r="BC36" i="29"/>
  <c r="P194" i="30"/>
  <c r="P172" i="30"/>
  <c r="M35" i="29"/>
  <c r="P18" i="30"/>
  <c r="AQ39" i="29"/>
  <c r="P148" i="30"/>
  <c r="P56" i="30"/>
  <c r="P79" i="30"/>
  <c r="S37" i="29"/>
  <c r="P45" i="30"/>
  <c r="AQ80" i="29"/>
  <c r="P151" i="30"/>
  <c r="P140" i="30"/>
  <c r="P30" i="30"/>
  <c r="BC33" i="29"/>
  <c r="P191" i="30"/>
  <c r="S36" i="29"/>
  <c r="P44" i="30"/>
  <c r="P83" i="30"/>
  <c r="M36" i="29"/>
  <c r="P19" i="30"/>
  <c r="BI38" i="29"/>
  <c r="P221" i="30"/>
  <c r="P214" i="30"/>
  <c r="P37" i="30"/>
  <c r="AW38" i="29"/>
  <c r="P171" i="30"/>
  <c r="P153" i="30"/>
  <c r="P53" i="30"/>
  <c r="P164" i="30"/>
  <c r="AE39" i="29"/>
  <c r="P98" i="30"/>
  <c r="P65" i="30"/>
  <c r="P3" i="30"/>
  <c r="P213" i="30"/>
  <c r="AK39" i="29"/>
  <c r="P123" i="30"/>
  <c r="BC40" i="29"/>
  <c r="P199" i="30"/>
  <c r="P133" i="30"/>
  <c r="AE34" i="29"/>
  <c r="P92" i="30"/>
  <c r="P107" i="30"/>
  <c r="P162" i="30"/>
  <c r="Y85" i="29"/>
  <c r="P77" i="30"/>
  <c r="P87" i="30"/>
  <c r="P40" i="30"/>
  <c r="P31" i="30"/>
  <c r="P15" i="30"/>
  <c r="BI35" i="29"/>
  <c r="P218" i="30"/>
  <c r="P157" i="30"/>
  <c r="P47" i="30"/>
  <c r="P62" i="30"/>
  <c r="S38" i="29"/>
  <c r="P46" i="30"/>
  <c r="BI40" i="29"/>
  <c r="P224" i="30"/>
  <c r="P200" i="30"/>
  <c r="M85" i="29"/>
  <c r="P27" i="30"/>
  <c r="P111" i="30"/>
  <c r="P136" i="30"/>
  <c r="P72" i="30"/>
  <c r="BI80" i="29"/>
  <c r="P226" i="30"/>
  <c r="AK85" i="29"/>
  <c r="P127" i="30"/>
  <c r="P54" i="30"/>
  <c r="P88" i="30"/>
  <c r="AE37" i="29"/>
  <c r="P95" i="30"/>
  <c r="P60" i="30"/>
  <c r="P225" i="30"/>
  <c r="AK80" i="29"/>
  <c r="P126" i="30"/>
  <c r="P50" i="30"/>
  <c r="Y33" i="29"/>
  <c r="P66" i="30"/>
  <c r="P13" i="30"/>
  <c r="P203" i="30"/>
  <c r="AE80" i="29"/>
  <c r="P101" i="30"/>
  <c r="P135" i="30"/>
  <c r="BC39" i="29"/>
  <c r="P198" i="30"/>
  <c r="P86" i="30"/>
  <c r="Y40" i="29"/>
  <c r="P74" i="30"/>
  <c r="P131" i="30"/>
  <c r="P215" i="30"/>
  <c r="S39" i="29"/>
  <c r="P48" i="30"/>
  <c r="AK37" i="29"/>
  <c r="P120" i="30"/>
  <c r="AQ85" i="29"/>
  <c r="P152" i="30"/>
  <c r="P206" i="30"/>
  <c r="P147" i="30"/>
  <c r="Y38" i="29"/>
  <c r="P71" i="30"/>
  <c r="P115" i="30"/>
  <c r="P36" i="30"/>
  <c r="P10" i="30"/>
  <c r="P22" i="30"/>
  <c r="Y34" i="29"/>
  <c r="P67" i="30"/>
  <c r="P130" i="30"/>
  <c r="P7" i="30"/>
  <c r="P85" i="30"/>
  <c r="BI63" i="29"/>
  <c r="P210" i="30"/>
  <c r="P132" i="30"/>
  <c r="P28" i="30"/>
  <c r="P114" i="30"/>
  <c r="P110" i="30"/>
  <c r="AE35" i="29"/>
  <c r="P93" i="30"/>
  <c r="P38" i="30"/>
  <c r="Y37" i="29"/>
  <c r="P70" i="30"/>
  <c r="P165" i="30"/>
  <c r="P112" i="30"/>
  <c r="P34" i="30"/>
  <c r="P64" i="30"/>
  <c r="AW37" i="29"/>
  <c r="P170" i="30"/>
  <c r="BC38" i="29"/>
  <c r="P196" i="30"/>
  <c r="P57" i="30"/>
  <c r="P90" i="30"/>
  <c r="BC32" i="29"/>
  <c r="P178" i="30"/>
  <c r="P5" i="30"/>
  <c r="M33" i="29"/>
  <c r="P16" i="30"/>
  <c r="P183" i="30"/>
  <c r="AW33" i="29"/>
  <c r="P166" i="30"/>
  <c r="P160" i="30"/>
  <c r="Y36" i="29"/>
  <c r="P69" i="30"/>
  <c r="AW36" i="29"/>
  <c r="P169" i="30"/>
  <c r="P161" i="30"/>
  <c r="S33" i="29"/>
  <c r="P41" i="30"/>
  <c r="P8" i="30"/>
  <c r="AK34" i="29"/>
  <c r="P117" i="30"/>
  <c r="P163" i="30"/>
  <c r="P129" i="30"/>
  <c r="BI37" i="29"/>
  <c r="P220" i="30"/>
  <c r="P182" i="30"/>
  <c r="P122" i="30"/>
  <c r="P4" i="30"/>
  <c r="AE85" i="29"/>
  <c r="P102" i="30"/>
  <c r="P113" i="30"/>
  <c r="AQ33" i="29"/>
  <c r="P141" i="30"/>
  <c r="AQ36" i="29"/>
  <c r="P144" i="30"/>
  <c r="P211" i="30"/>
  <c r="P89" i="30"/>
  <c r="P205" i="30"/>
  <c r="P137" i="30"/>
  <c r="S80" i="29"/>
  <c r="P51" i="30"/>
  <c r="M38" i="29"/>
  <c r="P21" i="30"/>
  <c r="P61" i="30"/>
  <c r="AK33" i="29"/>
  <c r="P116" i="30"/>
  <c r="P134" i="30"/>
  <c r="AQ35" i="29"/>
  <c r="P143" i="30"/>
  <c r="Y80" i="29"/>
  <c r="P76" i="30"/>
  <c r="BI34" i="29"/>
  <c r="P217" i="30"/>
  <c r="P84" i="30"/>
  <c r="P55" i="30"/>
  <c r="P105" i="30"/>
  <c r="P139" i="30"/>
  <c r="P197" i="30"/>
  <c r="S40" i="29"/>
  <c r="P49" i="30"/>
  <c r="P109" i="30"/>
  <c r="P29" i="30"/>
  <c r="P25" i="30"/>
  <c r="M34" i="29"/>
  <c r="P17" i="30"/>
  <c r="P159" i="30"/>
  <c r="P9" i="30"/>
  <c r="P59" i="30"/>
  <c r="P204" i="30"/>
  <c r="P6" i="30"/>
  <c r="P150" i="30"/>
  <c r="P158" i="30"/>
  <c r="AE33" i="29"/>
  <c r="P91" i="30"/>
  <c r="S85" i="29"/>
  <c r="P52" i="30"/>
  <c r="AE36" i="29"/>
  <c r="P94" i="30"/>
  <c r="P103" i="30"/>
  <c r="P32" i="30"/>
  <c r="P63" i="30"/>
  <c r="P175" i="30"/>
  <c r="M40" i="29"/>
  <c r="P24" i="30"/>
  <c r="P106" i="30"/>
  <c r="P14" i="30"/>
  <c r="AK40" i="29"/>
  <c r="P124" i="30"/>
  <c r="P58" i="30"/>
  <c r="P33" i="30"/>
  <c r="P156" i="30"/>
  <c r="Y39" i="29"/>
  <c r="P73" i="30"/>
  <c r="P78" i="30"/>
  <c r="M39" i="29"/>
  <c r="P23" i="30"/>
  <c r="M37" i="29"/>
  <c r="P20" i="30"/>
  <c r="P35" i="30"/>
  <c r="BI36" i="29"/>
  <c r="P219" i="30"/>
  <c r="P155" i="30"/>
  <c r="P104" i="30"/>
  <c r="AW40" i="29"/>
  <c r="P174" i="30"/>
  <c r="AK38" i="29"/>
  <c r="P121" i="30"/>
  <c r="S34" i="29"/>
  <c r="P42" i="30"/>
  <c r="AW85" i="29"/>
  <c r="P177" i="30"/>
  <c r="P212" i="30"/>
  <c r="AW35" i="29"/>
  <c r="P168" i="30"/>
  <c r="P125" i="30"/>
  <c r="P82" i="30"/>
  <c r="P179" i="30"/>
  <c r="P128" i="30"/>
  <c r="P247" i="30"/>
  <c r="BQ38" i="29"/>
  <c r="BS27" i="25"/>
  <c r="BQ80" i="29"/>
  <c r="BS14" i="25"/>
  <c r="BS9" i="25"/>
  <c r="BS16" i="25"/>
  <c r="BS21" i="25"/>
  <c r="BQ34" i="29"/>
  <c r="BS24" i="25"/>
  <c r="BS19" i="25"/>
  <c r="BS5" i="25"/>
  <c r="BS18" i="25"/>
  <c r="BS7" i="25"/>
  <c r="BS17" i="25"/>
  <c r="BS22" i="25"/>
  <c r="BQ37" i="29"/>
  <c r="BS12" i="25"/>
  <c r="BS20" i="25"/>
  <c r="BS3" i="25"/>
  <c r="BQ33" i="29"/>
  <c r="BS26" i="25"/>
  <c r="BQ35" i="29"/>
  <c r="BS25" i="25"/>
  <c r="BQ39" i="29"/>
  <c r="BS23" i="25"/>
  <c r="BQ63" i="29"/>
  <c r="BS4" i="25"/>
  <c r="BS6" i="25"/>
  <c r="BS13" i="25"/>
  <c r="BQ36" i="29"/>
  <c r="BS11" i="25"/>
  <c r="BS8" i="25"/>
  <c r="BQ40" i="29"/>
  <c r="BS10" i="25"/>
  <c r="BQ85" i="29"/>
  <c r="BS15" i="25"/>
  <c r="BA12" i="15"/>
  <c r="BA7" i="15"/>
  <c r="BA8" i="15"/>
  <c r="BA6" i="15"/>
  <c r="BS9" i="16"/>
  <c r="BA3" i="15"/>
  <c r="BS3" i="16"/>
  <c r="BU5" i="16" s="1"/>
  <c r="AW45" i="29" l="1"/>
  <c r="AW41" i="29"/>
  <c r="BC45" i="29"/>
  <c r="BC41" i="29"/>
  <c r="AE45" i="29"/>
  <c r="AE41" i="29"/>
  <c r="AK45" i="29"/>
  <c r="AK41" i="29"/>
  <c r="M45" i="29"/>
  <c r="M41" i="29"/>
  <c r="S45" i="29"/>
  <c r="S41" i="29"/>
  <c r="BI45" i="29"/>
  <c r="BI41" i="29"/>
  <c r="Y45" i="29"/>
  <c r="Y41" i="29"/>
  <c r="BQ45" i="29"/>
  <c r="BQ41" i="29"/>
  <c r="AQ45" i="29"/>
  <c r="AQ41" i="29"/>
  <c r="B247" i="30"/>
  <c r="BQ62" i="29"/>
  <c r="AQ32" i="29"/>
  <c r="Y69" i="29"/>
  <c r="AK62" i="29"/>
  <c r="Y57" i="29"/>
  <c r="BC62" i="29"/>
  <c r="BI69" i="29"/>
  <c r="AQ62" i="29"/>
  <c r="AK32" i="29"/>
  <c r="AQ68" i="29"/>
  <c r="AW57" i="29"/>
  <c r="AK57" i="29"/>
  <c r="BQ68" i="29"/>
  <c r="AE32" i="29"/>
  <c r="AK56" i="29"/>
  <c r="AQ57" i="29"/>
  <c r="BI56" i="29"/>
  <c r="AW69" i="29"/>
  <c r="BI68" i="29"/>
  <c r="S63" i="29"/>
  <c r="M57" i="29"/>
  <c r="Y56" i="29"/>
  <c r="AK68" i="29"/>
  <c r="AQ56" i="29"/>
  <c r="Y32" i="29"/>
  <c r="AE62" i="29"/>
  <c r="S32" i="29"/>
  <c r="BU27" i="25"/>
  <c r="BU24" i="25"/>
  <c r="BU19" i="25"/>
  <c r="BU15" i="25"/>
  <c r="BU11" i="25"/>
  <c r="BU7" i="25"/>
  <c r="BU6" i="25"/>
  <c r="BU22" i="25"/>
  <c r="BU8" i="25"/>
  <c r="BU26" i="25"/>
  <c r="BU23" i="25"/>
  <c r="BU18" i="25"/>
  <c r="BU14" i="25"/>
  <c r="BU10" i="25"/>
  <c r="BU5" i="25"/>
  <c r="BU16" i="25"/>
  <c r="BU3" i="25"/>
  <c r="BU25" i="25"/>
  <c r="BU20" i="25"/>
  <c r="BU17" i="25"/>
  <c r="BU13" i="25"/>
  <c r="BU9" i="25"/>
  <c r="BU4" i="25"/>
  <c r="BU21" i="25"/>
  <c r="BU12" i="25"/>
  <c r="AW56" i="29"/>
  <c r="S62" i="29"/>
  <c r="AE63" i="29"/>
  <c r="M32" i="29"/>
  <c r="S56" i="29"/>
  <c r="M69" i="29"/>
  <c r="M68" i="29"/>
  <c r="BC56" i="29"/>
  <c r="BQ32" i="29"/>
  <c r="BQ69" i="29"/>
  <c r="BI62" i="29"/>
  <c r="M62" i="29"/>
  <c r="AW63" i="29"/>
  <c r="M56" i="29"/>
  <c r="S69" i="29"/>
  <c r="Y62" i="29"/>
  <c r="AQ69" i="29"/>
  <c r="Y68" i="29"/>
  <c r="BQ56" i="29"/>
  <c r="BQ57" i="29"/>
  <c r="AE57" i="29"/>
  <c r="S57" i="29"/>
  <c r="AK63" i="29"/>
  <c r="M63" i="29"/>
  <c r="AE69" i="29"/>
  <c r="AQ63" i="29"/>
  <c r="BI32" i="29"/>
  <c r="Y63" i="29"/>
  <c r="AK69" i="29"/>
  <c r="AE68" i="29"/>
  <c r="AW68" i="29"/>
  <c r="AW32" i="29"/>
  <c r="S68" i="29"/>
  <c r="AW62" i="29"/>
  <c r="BC57" i="29"/>
  <c r="B177" i="30"/>
  <c r="B121" i="30"/>
  <c r="B238" i="30"/>
  <c r="B186" i="30"/>
  <c r="B104" i="30"/>
  <c r="B119" i="30"/>
  <c r="B249" i="30"/>
  <c r="B145" i="30"/>
  <c r="B219" i="30"/>
  <c r="B21" i="30"/>
  <c r="B198" i="30"/>
  <c r="B246" i="30"/>
  <c r="B242" i="30"/>
  <c r="B73" i="30"/>
  <c r="B33" i="30"/>
  <c r="B94" i="30"/>
  <c r="B150" i="30"/>
  <c r="B236" i="30"/>
  <c r="B241" i="30"/>
  <c r="B237" i="30"/>
  <c r="B175" i="30"/>
  <c r="B114" i="30"/>
  <c r="B130" i="30"/>
  <c r="B71" i="30"/>
  <c r="B120" i="30"/>
  <c r="B215" i="30"/>
  <c r="B203" i="30"/>
  <c r="B79" i="30"/>
  <c r="B172" i="30"/>
  <c r="B68" i="30"/>
  <c r="B11" i="30"/>
  <c r="B108" i="30"/>
  <c r="B43" i="30"/>
  <c r="B154" i="30"/>
  <c r="B80" i="30"/>
  <c r="B179" i="30"/>
  <c r="B180" i="30"/>
  <c r="B176" i="30"/>
  <c r="B212" i="30"/>
  <c r="B20" i="30"/>
  <c r="B78" i="30"/>
  <c r="B204" i="30"/>
  <c r="B222" i="30"/>
  <c r="B9" i="30"/>
  <c r="B17" i="30"/>
  <c r="B29" i="30"/>
  <c r="B109" i="30"/>
  <c r="B197" i="30"/>
  <c r="B105" i="30"/>
  <c r="B84" i="30"/>
  <c r="B76" i="30"/>
  <c r="B134" i="30"/>
  <c r="B61" i="30"/>
  <c r="B89" i="30"/>
  <c r="B144" i="30"/>
  <c r="B113" i="30"/>
  <c r="B4" i="30"/>
  <c r="B182" i="30"/>
  <c r="B129" i="30"/>
  <c r="B117" i="30"/>
  <c r="B41" i="30"/>
  <c r="B169" i="30"/>
  <c r="B16" i="30"/>
  <c r="B178" i="30"/>
  <c r="B57" i="30"/>
  <c r="B170" i="30"/>
  <c r="B34" i="30"/>
  <c r="B165" i="30"/>
  <c r="B235" i="30"/>
  <c r="B248" i="30"/>
  <c r="B126" i="30"/>
  <c r="B60" i="30"/>
  <c r="B243" i="30"/>
  <c r="B136" i="30"/>
  <c r="B27" i="30"/>
  <c r="B192" i="30"/>
  <c r="B224" i="30"/>
  <c r="B46" i="30"/>
  <c r="B47" i="30"/>
  <c r="B218" i="30"/>
  <c r="B31" i="30"/>
  <c r="B87" i="30"/>
  <c r="B162" i="30"/>
  <c r="B92" i="30"/>
  <c r="B199" i="30"/>
  <c r="B213" i="30"/>
  <c r="B65" i="30"/>
  <c r="B164" i="30"/>
  <c r="B153" i="30"/>
  <c r="B37" i="30"/>
  <c r="B221" i="30"/>
  <c r="B83" i="30"/>
  <c r="B191" i="30"/>
  <c r="B140" i="30"/>
  <c r="B45" i="30"/>
  <c r="B185" i="30"/>
  <c r="B26" i="30"/>
  <c r="B189" i="30"/>
  <c r="B97" i="30"/>
  <c r="B12" i="30"/>
  <c r="B239" i="30"/>
  <c r="B227" i="30"/>
  <c r="B195" i="30"/>
  <c r="B223" i="30"/>
  <c r="B106" i="30"/>
  <c r="B32" i="30"/>
  <c r="B39" i="30"/>
  <c r="B69" i="30"/>
  <c r="B85" i="30"/>
  <c r="B36" i="30"/>
  <c r="B148" i="30"/>
  <c r="B125" i="30"/>
  <c r="B42" i="30"/>
  <c r="B155" i="30"/>
  <c r="B14" i="30"/>
  <c r="B63" i="30"/>
  <c r="B103" i="30"/>
  <c r="B158" i="30"/>
  <c r="B6" i="30"/>
  <c r="B190" i="30"/>
  <c r="B187" i="30"/>
  <c r="B51" i="30"/>
  <c r="B244" i="30"/>
  <c r="B160" i="30"/>
  <c r="B208" i="30"/>
  <c r="B38" i="30"/>
  <c r="B110" i="30"/>
  <c r="B28" i="30"/>
  <c r="B210" i="30"/>
  <c r="B7" i="30"/>
  <c r="B67" i="30"/>
  <c r="B10" i="30"/>
  <c r="B115" i="30"/>
  <c r="B147" i="30"/>
  <c r="B152" i="30"/>
  <c r="B48" i="30"/>
  <c r="B131" i="30"/>
  <c r="B86" i="30"/>
  <c r="B231" i="30"/>
  <c r="B101" i="30"/>
  <c r="B13" i="30"/>
  <c r="B251" i="30"/>
  <c r="B88" i="30"/>
  <c r="B127" i="30"/>
  <c r="B72" i="30"/>
  <c r="B96" i="30"/>
  <c r="B56" i="30"/>
  <c r="B18" i="30"/>
  <c r="B194" i="30"/>
  <c r="B146" i="30"/>
  <c r="B99" i="30"/>
  <c r="B142" i="30"/>
  <c r="B188" i="30"/>
  <c r="B181" i="30"/>
  <c r="B100" i="30"/>
  <c r="B233" i="30"/>
  <c r="B138" i="30"/>
  <c r="B124" i="30"/>
  <c r="B91" i="30"/>
  <c r="B207" i="30"/>
  <c r="B137" i="30"/>
  <c r="B166" i="30"/>
  <c r="B93" i="30"/>
  <c r="B132" i="30"/>
  <c r="B22" i="30"/>
  <c r="B206" i="30"/>
  <c r="B74" i="30"/>
  <c r="B66" i="30"/>
  <c r="B54" i="30"/>
  <c r="B226" i="30"/>
  <c r="B216" i="30"/>
  <c r="B128" i="30"/>
  <c r="B81" i="30"/>
  <c r="B174" i="30"/>
  <c r="B35" i="30"/>
  <c r="B156" i="30"/>
  <c r="B58" i="30"/>
  <c r="B24" i="30"/>
  <c r="B52" i="30"/>
  <c r="B82" i="30"/>
  <c r="B168" i="30"/>
  <c r="B250" i="30"/>
  <c r="B23" i="30"/>
  <c r="B240" i="30"/>
  <c r="B59" i="30"/>
  <c r="B209" i="30"/>
  <c r="B193" i="30"/>
  <c r="B159" i="30"/>
  <c r="B25" i="30"/>
  <c r="B252" i="30"/>
  <c r="B49" i="30"/>
  <c r="B139" i="30"/>
  <c r="B55" i="30"/>
  <c r="B217" i="30"/>
  <c r="B143" i="30"/>
  <c r="B116" i="30"/>
  <c r="B230" i="30"/>
  <c r="B205" i="30"/>
  <c r="B211" i="30"/>
  <c r="B141" i="30"/>
  <c r="B102" i="30"/>
  <c r="B122" i="30"/>
  <c r="B220" i="30"/>
  <c r="B163" i="30"/>
  <c r="B8" i="30"/>
  <c r="B161" i="30"/>
  <c r="B232" i="30"/>
  <c r="B183" i="30"/>
  <c r="B5" i="30"/>
  <c r="B90" i="30"/>
  <c r="B196" i="30"/>
  <c r="B64" i="30"/>
  <c r="B112" i="30"/>
  <c r="B70" i="30"/>
  <c r="B135" i="30"/>
  <c r="B50" i="30"/>
  <c r="B225" i="30"/>
  <c r="B95" i="30"/>
  <c r="B111" i="30"/>
  <c r="B200" i="30"/>
  <c r="B202" i="30"/>
  <c r="B245" i="30"/>
  <c r="B62" i="30"/>
  <c r="B157" i="30"/>
  <c r="B15" i="30"/>
  <c r="B40" i="30"/>
  <c r="B77" i="30"/>
  <c r="B107" i="30"/>
  <c r="B133" i="30"/>
  <c r="B123" i="30"/>
  <c r="B3" i="30"/>
  <c r="B98" i="30"/>
  <c r="B53" i="30"/>
  <c r="B171" i="30"/>
  <c r="B214" i="30"/>
  <c r="B19" i="30"/>
  <c r="B44" i="30"/>
  <c r="B30" i="30"/>
  <c r="B151" i="30"/>
  <c r="B229" i="30"/>
  <c r="B173" i="30"/>
  <c r="B228" i="30"/>
  <c r="B75" i="30"/>
  <c r="B184" i="30"/>
  <c r="B201" i="30"/>
  <c r="B167" i="30"/>
  <c r="B118" i="30"/>
  <c r="B149" i="30"/>
  <c r="B234" i="30"/>
  <c r="BS40" i="29"/>
  <c r="BS45" i="29"/>
  <c r="BS80" i="29"/>
  <c r="BS36" i="29"/>
  <c r="BS33" i="29"/>
  <c r="BS39" i="29"/>
  <c r="BS34" i="29"/>
  <c r="BS85" i="29"/>
  <c r="BS35" i="29"/>
  <c r="BS37" i="29"/>
  <c r="BS41" i="29"/>
  <c r="BS56" i="29"/>
  <c r="BS38" i="29"/>
  <c r="BU7" i="16"/>
  <c r="BU8" i="16"/>
  <c r="BU9" i="16"/>
  <c r="BU6" i="16"/>
  <c r="BU3" i="16"/>
  <c r="BU22" i="16"/>
  <c r="BU12" i="16"/>
  <c r="BU15" i="16"/>
  <c r="BU21" i="16"/>
  <c r="BU13" i="16"/>
  <c r="BU20" i="16"/>
  <c r="BU18" i="16"/>
  <c r="BU10" i="16"/>
  <c r="BU11" i="16"/>
  <c r="BU14" i="16"/>
  <c r="BU19" i="16"/>
  <c r="BU16" i="16"/>
  <c r="BU17" i="16"/>
  <c r="BU4" i="16"/>
  <c r="BC11" i="15"/>
  <c r="BC12" i="15"/>
  <c r="BC4" i="15"/>
  <c r="BC6" i="15"/>
  <c r="BC5" i="15"/>
  <c r="BC8" i="15"/>
  <c r="BC10" i="15"/>
  <c r="BC3" i="15"/>
  <c r="BC7" i="15"/>
  <c r="BC9" i="15"/>
  <c r="BS57" i="29" l="1"/>
  <c r="A57" i="29" s="1"/>
  <c r="BS32" i="29"/>
  <c r="A34" i="29" s="1"/>
  <c r="BS68" i="29"/>
  <c r="BS62" i="29"/>
  <c r="A62" i="29" s="1"/>
  <c r="A41" i="29" l="1"/>
  <c r="A39" i="29"/>
  <c r="A40" i="29"/>
  <c r="A32" i="29"/>
  <c r="A38" i="29"/>
  <c r="A36" i="29"/>
  <c r="A35" i="29"/>
  <c r="A37" i="29"/>
  <c r="A33" i="29"/>
  <c r="A68" i="29"/>
  <c r="A56" i="29"/>
  <c r="A63" i="29"/>
  <c r="A69" i="29"/>
</calcChain>
</file>

<file path=xl/sharedStrings.xml><?xml version="1.0" encoding="utf-8"?>
<sst xmlns="http://schemas.openxmlformats.org/spreadsheetml/2006/main" count="2444" uniqueCount="528">
  <si>
    <t>A</t>
  </si>
  <si>
    <t>Z</t>
  </si>
  <si>
    <t>X</t>
  </si>
  <si>
    <t>sec</t>
  </si>
  <si>
    <t>W50</t>
  </si>
  <si>
    <t>lopen</t>
  </si>
  <si>
    <t>springen</t>
  </si>
  <si>
    <t>werpen</t>
  </si>
  <si>
    <t>factor</t>
  </si>
  <si>
    <t>IAAF</t>
  </si>
  <si>
    <t>lop</t>
  </si>
  <si>
    <t>spr</t>
  </si>
  <si>
    <t>werp</t>
  </si>
  <si>
    <t>W45</t>
  </si>
  <si>
    <t>W40</t>
  </si>
  <si>
    <t>W35</t>
  </si>
  <si>
    <t>W55</t>
  </si>
  <si>
    <t>W60</t>
  </si>
  <si>
    <t>W65</t>
  </si>
  <si>
    <t>W70</t>
  </si>
  <si>
    <t>W75</t>
  </si>
  <si>
    <t>W80</t>
  </si>
  <si>
    <t>W95</t>
  </si>
  <si>
    <t>W100</t>
  </si>
  <si>
    <t>W85</t>
  </si>
  <si>
    <t>W90</t>
  </si>
  <si>
    <t>discus</t>
  </si>
  <si>
    <t xml:space="preserve"> </t>
  </si>
  <si>
    <t>hammer</t>
  </si>
  <si>
    <t>4.000 kg</t>
  </si>
  <si>
    <t>3.000 kg</t>
  </si>
  <si>
    <t>shot</t>
  </si>
  <si>
    <t>1.000 kg</t>
  </si>
  <si>
    <t>javelin</t>
  </si>
  <si>
    <t>600 g</t>
  </si>
  <si>
    <t>500 g</t>
  </si>
  <si>
    <t>400 g</t>
  </si>
  <si>
    <t>weight</t>
  </si>
  <si>
    <t>9.080 kg</t>
  </si>
  <si>
    <t>7.260 kg</t>
  </si>
  <si>
    <t>5.450 kg</t>
  </si>
  <si>
    <t xml:space="preserve">  </t>
  </si>
  <si>
    <t>High</t>
  </si>
  <si>
    <t>Pole</t>
  </si>
  <si>
    <t>Long</t>
  </si>
  <si>
    <t>Discus</t>
  </si>
  <si>
    <t>Points</t>
  </si>
  <si>
    <t>Shot</t>
  </si>
  <si>
    <t>Jav</t>
  </si>
  <si>
    <t>Hurd</t>
  </si>
  <si>
    <t>Disc</t>
  </si>
  <si>
    <t>W00</t>
  </si>
  <si>
    <t>W00 100</t>
  </si>
  <si>
    <t>W00 200</t>
  </si>
  <si>
    <t>W00 400</t>
  </si>
  <si>
    <t>W00 800</t>
  </si>
  <si>
    <t>W00 1500</t>
  </si>
  <si>
    <t>W00 Hurd</t>
  </si>
  <si>
    <t>W00 High</t>
  </si>
  <si>
    <t>W00 Pole</t>
  </si>
  <si>
    <t>W00 Long</t>
  </si>
  <si>
    <t>W00 Shot</t>
  </si>
  <si>
    <t>W00 Disc</t>
  </si>
  <si>
    <t>W00 Jav</t>
  </si>
  <si>
    <t>W35 100</t>
  </si>
  <si>
    <t>W35 200</t>
  </si>
  <si>
    <t>W35 400</t>
  </si>
  <si>
    <t>W35 800</t>
  </si>
  <si>
    <t>W35 1500</t>
  </si>
  <si>
    <t>W35 Hurd</t>
  </si>
  <si>
    <t>W35 High</t>
  </si>
  <si>
    <t>W35 Pole</t>
  </si>
  <si>
    <t>W35 Long</t>
  </si>
  <si>
    <t>W35 Shot</t>
  </si>
  <si>
    <t>W35 Disc</t>
  </si>
  <si>
    <t>W35 Jav</t>
  </si>
  <si>
    <t>W40 100</t>
  </si>
  <si>
    <t>W40 200</t>
  </si>
  <si>
    <t>W40 400</t>
  </si>
  <si>
    <t>W40 800</t>
  </si>
  <si>
    <t>W40 1500</t>
  </si>
  <si>
    <t>W40 Hurd</t>
  </si>
  <si>
    <t>W40 High</t>
  </si>
  <si>
    <t>W40 Pole</t>
  </si>
  <si>
    <t>W40 Long</t>
  </si>
  <si>
    <t>W40 Shot</t>
  </si>
  <si>
    <t>W40 Disc</t>
  </si>
  <si>
    <t>W40 Jav</t>
  </si>
  <si>
    <t>W45 100</t>
  </si>
  <si>
    <t>W45 200</t>
  </si>
  <si>
    <t>W45 400</t>
  </si>
  <si>
    <t>W45 800</t>
  </si>
  <si>
    <t>W45 1500</t>
  </si>
  <si>
    <t>W45 Hurd</t>
  </si>
  <si>
    <t>W45 High</t>
  </si>
  <si>
    <t>W45 Pole</t>
  </si>
  <si>
    <t>W45 Long</t>
  </si>
  <si>
    <t>W45 Shot</t>
  </si>
  <si>
    <t>W45 Disc</t>
  </si>
  <si>
    <t>W45 Jav</t>
  </si>
  <si>
    <t>W50 100</t>
  </si>
  <si>
    <t>W50 200</t>
  </si>
  <si>
    <t>W50 400</t>
  </si>
  <si>
    <t>W50 800</t>
  </si>
  <si>
    <t>W50 1500</t>
  </si>
  <si>
    <t>W50 Hurd</t>
  </si>
  <si>
    <t>W50 High</t>
  </si>
  <si>
    <t>W50 Pole</t>
  </si>
  <si>
    <t>W50 Long</t>
  </si>
  <si>
    <t>W50 Shot</t>
  </si>
  <si>
    <t>W50 Disc</t>
  </si>
  <si>
    <t>W50 Jav</t>
  </si>
  <si>
    <t>W55 100</t>
  </si>
  <si>
    <t>W55 200</t>
  </si>
  <si>
    <t>W55 400</t>
  </si>
  <si>
    <t>W55 800</t>
  </si>
  <si>
    <t>W55 1500</t>
  </si>
  <si>
    <t>W55 Hurd</t>
  </si>
  <si>
    <t>W55 High</t>
  </si>
  <si>
    <t>W55 Pole</t>
  </si>
  <si>
    <t>W55 Long</t>
  </si>
  <si>
    <t>W55 Shot</t>
  </si>
  <si>
    <t>W55 Disc</t>
  </si>
  <si>
    <t>W55 Jav</t>
  </si>
  <si>
    <t>W60 100</t>
  </si>
  <si>
    <t>W60 200</t>
  </si>
  <si>
    <t>W60 400</t>
  </si>
  <si>
    <t>W60 800</t>
  </si>
  <si>
    <t>W60 1500</t>
  </si>
  <si>
    <t>W60 Hurd</t>
  </si>
  <si>
    <t>W60 High</t>
  </si>
  <si>
    <t>W60 Pole</t>
  </si>
  <si>
    <t>W60 Long</t>
  </si>
  <si>
    <t>W60 Shot</t>
  </si>
  <si>
    <t>W60 Disc</t>
  </si>
  <si>
    <t>W60 Jav</t>
  </si>
  <si>
    <t>W65 100</t>
  </si>
  <si>
    <t>W65 200</t>
  </si>
  <si>
    <t>W65 400</t>
  </si>
  <si>
    <t>W65 800</t>
  </si>
  <si>
    <t>W65 1500</t>
  </si>
  <si>
    <t>W65 Hurd</t>
  </si>
  <si>
    <t>W65 High</t>
  </si>
  <si>
    <t>W65 Pole</t>
  </si>
  <si>
    <t>W65 Long</t>
  </si>
  <si>
    <t>W65 Shot</t>
  </si>
  <si>
    <t>W65 Disc</t>
  </si>
  <si>
    <t>W65 Jav</t>
  </si>
  <si>
    <t>W70 100</t>
  </si>
  <si>
    <t>W70 200</t>
  </si>
  <si>
    <t>W70 400</t>
  </si>
  <si>
    <t>W70 800</t>
  </si>
  <si>
    <t>W70 1500</t>
  </si>
  <si>
    <t>W70 Hurd</t>
  </si>
  <si>
    <t>W70 High</t>
  </si>
  <si>
    <t>W70 Pole</t>
  </si>
  <si>
    <t>W70 Long</t>
  </si>
  <si>
    <t>W70 Shot</t>
  </si>
  <si>
    <t>W70 Disc</t>
  </si>
  <si>
    <t>W70 Jav</t>
  </si>
  <si>
    <t>Name</t>
  </si>
  <si>
    <t>Age</t>
  </si>
  <si>
    <t>M00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</si>
  <si>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</si>
  <si>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</si>
  <si>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</si>
  <si>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</si>
  <si>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</si>
  <si>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</si>
  <si>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</si>
  <si>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</si>
  <si>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</si>
  <si>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Concatenate</t>
  </si>
  <si>
    <t>Age factor lookup</t>
  </si>
  <si>
    <t>Graded Hurd</t>
  </si>
  <si>
    <t>Formula/points</t>
  </si>
  <si>
    <t>Graded High</t>
  </si>
  <si>
    <t>Graded Shot</t>
  </si>
  <si>
    <t>Graded 200</t>
  </si>
  <si>
    <t>Graded Long</t>
  </si>
  <si>
    <t>Graded Jav</t>
  </si>
  <si>
    <t>Graded 800</t>
  </si>
  <si>
    <t>(sec)</t>
  </si>
  <si>
    <t>TOTAL points</t>
  </si>
  <si>
    <t>Graded 400</t>
  </si>
  <si>
    <t>Graded Pole</t>
  </si>
  <si>
    <t>Graded Disc</t>
  </si>
  <si>
    <t>Graded 1500</t>
  </si>
  <si>
    <t>W track</t>
  </si>
  <si>
    <t>100</t>
  </si>
  <si>
    <t>200</t>
  </si>
  <si>
    <t>400</t>
  </si>
  <si>
    <t>800</t>
  </si>
  <si>
    <t>1500</t>
  </si>
  <si>
    <t>W jump</t>
  </si>
  <si>
    <t>W field</t>
  </si>
  <si>
    <t>Graded 100</t>
  </si>
  <si>
    <t>Toini</t>
  </si>
  <si>
    <t>Riet</t>
  </si>
  <si>
    <t>Anja</t>
  </si>
  <si>
    <t>Angela</t>
  </si>
  <si>
    <t>Janet</t>
  </si>
  <si>
    <t>Tatjana</t>
  </si>
  <si>
    <t>Rachel</t>
  </si>
  <si>
    <t>Wendy</t>
  </si>
  <si>
    <t>protect sheet password</t>
  </si>
  <si>
    <t>Sp33d</t>
  </si>
  <si>
    <t>M80</t>
  </si>
  <si>
    <t>M85</t>
  </si>
  <si>
    <t>M90</t>
  </si>
  <si>
    <t>M95</t>
  </si>
  <si>
    <t>M100</t>
  </si>
  <si>
    <t>M35 100</t>
  </si>
  <si>
    <t>M35 400</t>
  </si>
  <si>
    <t>M35 1500</t>
  </si>
  <si>
    <t>M35 Hurd</t>
  </si>
  <si>
    <t>M35 High</t>
  </si>
  <si>
    <t>M35 Pole</t>
  </si>
  <si>
    <t>M35 Long</t>
  </si>
  <si>
    <t>M35 Shot</t>
  </si>
  <si>
    <t>M35 Disc</t>
  </si>
  <si>
    <t>M35 Jav</t>
  </si>
  <si>
    <t>M00 100</t>
  </si>
  <si>
    <t>M00 400</t>
  </si>
  <si>
    <t>M00 1500</t>
  </si>
  <si>
    <t>M00 Hurd</t>
  </si>
  <si>
    <t>M00 High</t>
  </si>
  <si>
    <t>M00 Pole</t>
  </si>
  <si>
    <t>M00 Long</t>
  </si>
  <si>
    <t>M00 Shot</t>
  </si>
  <si>
    <t>M00 Disc</t>
  </si>
  <si>
    <t>M00 Jav</t>
  </si>
  <si>
    <t>M40 100</t>
  </si>
  <si>
    <t>M40 400</t>
  </si>
  <si>
    <t>M40 1500</t>
  </si>
  <si>
    <t>M40 Hurd</t>
  </si>
  <si>
    <t>M40 High</t>
  </si>
  <si>
    <t>M40 Pole</t>
  </si>
  <si>
    <t>M40 Long</t>
  </si>
  <si>
    <t>M40 Shot</t>
  </si>
  <si>
    <t>M40 Disc</t>
  </si>
  <si>
    <t>M40 Jav</t>
  </si>
  <si>
    <t>M45 100</t>
  </si>
  <si>
    <t>M45 400</t>
  </si>
  <si>
    <t>M45 1500</t>
  </si>
  <si>
    <t>M45 Hurd</t>
  </si>
  <si>
    <t>M45 High</t>
  </si>
  <si>
    <t>M45 Pole</t>
  </si>
  <si>
    <t>M45 Long</t>
  </si>
  <si>
    <t>M45 Shot</t>
  </si>
  <si>
    <t>M45 Disc</t>
  </si>
  <si>
    <t>M45 Jav</t>
  </si>
  <si>
    <t>M50 100</t>
  </si>
  <si>
    <t>M50 400</t>
  </si>
  <si>
    <t>M50 1500</t>
  </si>
  <si>
    <t>M50 Hurd</t>
  </si>
  <si>
    <t>M50 High</t>
  </si>
  <si>
    <t>M50 Pole</t>
  </si>
  <si>
    <t>M50 Long</t>
  </si>
  <si>
    <t>M50 Shot</t>
  </si>
  <si>
    <t>M50 Disc</t>
  </si>
  <si>
    <t>M50 Jav</t>
  </si>
  <si>
    <t>M55 100</t>
  </si>
  <si>
    <t>M55 400</t>
  </si>
  <si>
    <t>M55 1500</t>
  </si>
  <si>
    <t>M55 Hurd</t>
  </si>
  <si>
    <t>M55 High</t>
  </si>
  <si>
    <t>M55 Pole</t>
  </si>
  <si>
    <t>M55 Long</t>
  </si>
  <si>
    <t>M55 Shot</t>
  </si>
  <si>
    <t>M55 Disc</t>
  </si>
  <si>
    <t>M55 Jav</t>
  </si>
  <si>
    <t>M60 100</t>
  </si>
  <si>
    <t>M60 400</t>
  </si>
  <si>
    <t>M60 1500</t>
  </si>
  <si>
    <t>M60 Hurd</t>
  </si>
  <si>
    <t>M60 High</t>
  </si>
  <si>
    <t>M60 Pole</t>
  </si>
  <si>
    <t>M60 Long</t>
  </si>
  <si>
    <t>M60 Shot</t>
  </si>
  <si>
    <t>M60 Disc</t>
  </si>
  <si>
    <t>M60 Jav</t>
  </si>
  <si>
    <t>M65 100</t>
  </si>
  <si>
    <t>M65 400</t>
  </si>
  <si>
    <t>M65 1500</t>
  </si>
  <si>
    <t>M65 Hurd</t>
  </si>
  <si>
    <t>M65 High</t>
  </si>
  <si>
    <t>M65 Pole</t>
  </si>
  <si>
    <t>M65 Long</t>
  </si>
  <si>
    <t>M65 Shot</t>
  </si>
  <si>
    <t>M65 Disc</t>
  </si>
  <si>
    <t>M65 Jav</t>
  </si>
  <si>
    <t>M70 100</t>
  </si>
  <si>
    <t>M70 400</t>
  </si>
  <si>
    <t>M70 1500</t>
  </si>
  <si>
    <t>M70 Hurd</t>
  </si>
  <si>
    <t>M70 High</t>
  </si>
  <si>
    <t>M70 Pole</t>
  </si>
  <si>
    <t>M70 Long</t>
  </si>
  <si>
    <t>M70 Shot</t>
  </si>
  <si>
    <t>M70 Disc</t>
  </si>
  <si>
    <t>M70 Jav</t>
  </si>
  <si>
    <t>M75 100</t>
  </si>
  <si>
    <t>M75 400</t>
  </si>
  <si>
    <t>M75 1500</t>
  </si>
  <si>
    <t>M75 Hurd</t>
  </si>
  <si>
    <t>M75 High</t>
  </si>
  <si>
    <t>M75 Pole</t>
  </si>
  <si>
    <t>M75 Long</t>
  </si>
  <si>
    <t>M75 Shot</t>
  </si>
  <si>
    <t>M75 Disc</t>
  </si>
  <si>
    <t>M75 Jav</t>
  </si>
  <si>
    <t>M track</t>
  </si>
  <si>
    <t>M jump</t>
  </si>
  <si>
    <t>M field</t>
  </si>
  <si>
    <t>IF(G&gt;0, (FLOOR((9.23076*POWER((26.7-G),1.835)),1)),0)</t>
  </si>
  <si>
    <t>IF(G&gt;0, (FLOOR((17.857*POWER((21-G),1.81)),1)),0)</t>
  </si>
  <si>
    <t>IF(G&gt;0, (FLOOR((4.99087*POWER((42.5-G),1.81)),1)),0)</t>
  </si>
  <si>
    <t>IF(G&gt;0, (FLOOR((1.34285*POWER((91.7-G),1.81)),1)),0)</t>
  </si>
  <si>
    <t>IF(G&gt;0, (FLOOR((0.11193*POWER((254-G),1.88)),1)),0)</t>
  </si>
  <si>
    <t>IF(G&gt;0, (FLOOR((0.02883*POWER((535-G),1.88)),1)),0)</t>
  </si>
  <si>
    <t>IF(G&gt;0, (FLOOR((0.188807*POWER((G*100-210),1.41)),1)),0)</t>
  </si>
  <si>
    <t>IF(G&gt;0, (FLOOR((1.84523*POWER((G*100-75),1.348)),1)),0)</t>
  </si>
  <si>
    <t>IF(G&gt;0, (FLOOR((0.44125*POWER((G*100-100),1.35)),1)),0)</t>
  </si>
  <si>
    <t>IF(G&gt;0, (FLOOR((56.0211*POWER((G-1.5),1.05)),1)),0)</t>
  </si>
  <si>
    <t>IF(G&gt;0, (FLOOR((15.9803*POWER((G-3.8),1.04)),1)),0)</t>
  </si>
  <si>
    <t>IF(G&gt;0, (FLOOR((12.3311*POWER((G-3),1.1)),1)),0)</t>
  </si>
  <si>
    <t>IF(G&gt;0, (FLOOR((5.74352*POWER((28.5-G),1.92)),1)),0)</t>
  </si>
  <si>
    <t>IF(G&gt;0, (FLOOR((25.4347*POWER((18-G),1.81)),1)),0)</t>
  </si>
  <si>
    <t>IF(G&gt;0, (FLOOR((1.53775*POWER((82-G),1.81)),1)),0)</t>
  </si>
  <si>
    <t>IF(G&gt;0, (FLOOR((0.03768*POWER((480-G),1.85)),1)),0)</t>
  </si>
  <si>
    <t>IF(G&gt;0, (FLOOR((0.14354*POWER((G*100-220),1.4)),1)),0)</t>
  </si>
  <si>
    <t>IF(G&gt;0, (FLOOR((0.8465*POWER((G*100-75),1.42)),1)),0)</t>
  </si>
  <si>
    <t>IF(G&gt;0, (FLOOR((0.2797*POWER((G*100-100),1.35)),1)),0)</t>
  </si>
  <si>
    <t>IF(G&gt;0, (FLOOR((51.39*POWER((G-1.5),1.05)),1)),0)</t>
  </si>
  <si>
    <t>IF(G&gt;0, (FLOOR((10.14*POWER((G-7),1.08)),1)),0)</t>
  </si>
  <si>
    <t>IF(G&gt;0, (FLOOR((12.91*POWER((G-4),1.1)),1)),0)</t>
  </si>
  <si>
    <r>
      <rPr>
        <b/>
        <sz val="12"/>
        <rFont val="Trebuchet MS"/>
        <family val="2"/>
      </rPr>
      <t>Formulas for points</t>
    </r>
    <r>
      <rPr>
        <sz val="9"/>
        <rFont val="Trebuchet MS"/>
        <family val="2"/>
      </rPr>
      <t xml:space="preserve"> (whereas G = age factor graded time/distance)</t>
    </r>
  </si>
  <si>
    <t>Matthias</t>
  </si>
  <si>
    <t>Oscar</t>
  </si>
  <si>
    <t>Mike</t>
  </si>
  <si>
    <t>Michael</t>
  </si>
  <si>
    <t>Thomas</t>
  </si>
  <si>
    <t>Angel</t>
  </si>
  <si>
    <t>Hubert</t>
  </si>
  <si>
    <t>Geoff</t>
  </si>
  <si>
    <t>Heinz</t>
  </si>
  <si>
    <t>Jean-Claude</t>
  </si>
  <si>
    <t>Kevin</t>
  </si>
  <si>
    <t>Club</t>
  </si>
  <si>
    <t>Surname</t>
  </si>
  <si>
    <t>No.</t>
  </si>
  <si>
    <t>Pod</t>
  </si>
  <si>
    <t>Rank</t>
  </si>
  <si>
    <t>Toini 2</t>
  </si>
  <si>
    <t>Team</t>
  </si>
  <si>
    <t>TOTAL points
Individual</t>
  </si>
  <si>
    <t>TOTAL points
TEAM</t>
  </si>
  <si>
    <t>Susanne</t>
  </si>
  <si>
    <t>Basingstoke</t>
  </si>
  <si>
    <t>U17</t>
  </si>
  <si>
    <t>* hurdles 80m girls, 100m boys: separate lookup, scoring as per https://www.esaa.net/schemes/ce/esaa_ce_score_tables.pdf</t>
  </si>
  <si>
    <t>* all other points as per SW/SM</t>
  </si>
  <si>
    <t>U20/U23</t>
  </si>
  <si>
    <t>* all points as per SW/SM</t>
  </si>
  <si>
    <t>Age grading Masters</t>
  </si>
  <si>
    <t>https://world-masters-athletics.com/wp-content/uploads/2018/03/appendix-WMA-22.03.2018.pdf</t>
  </si>
  <si>
    <t>SW</t>
  </si>
  <si>
    <t>Form. Age</t>
  </si>
  <si>
    <t>U20</t>
  </si>
  <si>
    <t>U23</t>
  </si>
  <si>
    <t>SM</t>
  </si>
  <si>
    <t>Age W (Formula Lookup)</t>
  </si>
  <si>
    <t>Age M (Formula Lookup)</t>
  </si>
  <si>
    <t>Age W (Validation)</t>
  </si>
  <si>
    <t>Age M (Validation)</t>
  </si>
  <si>
    <t>w65</t>
  </si>
  <si>
    <t>Form Age</t>
  </si>
  <si>
    <t>Dickinson</t>
  </si>
  <si>
    <t>Bournemouth AC</t>
  </si>
  <si>
    <t>Neil</t>
  </si>
  <si>
    <t>Barton</t>
  </si>
  <si>
    <t>BMHAC</t>
  </si>
  <si>
    <t>Bram</t>
  </si>
  <si>
    <t>Ryan</t>
  </si>
  <si>
    <t>Hill</t>
  </si>
  <si>
    <t>Newbury AC</t>
  </si>
  <si>
    <t>John</t>
  </si>
  <si>
    <t>Butler</t>
  </si>
  <si>
    <t>Andrew</t>
  </si>
  <si>
    <t>Murphy</t>
  </si>
  <si>
    <t>Kilbarchan AAC</t>
  </si>
  <si>
    <t xml:space="preserve">Ryan </t>
  </si>
  <si>
    <t>Bonifas</t>
  </si>
  <si>
    <t>Joe</t>
  </si>
  <si>
    <t>Basildon AC</t>
  </si>
  <si>
    <t>Ben</t>
  </si>
  <si>
    <t>Hazell</t>
  </si>
  <si>
    <t>Tyrone</t>
  </si>
  <si>
    <t>Newport Harriers AC</t>
  </si>
  <si>
    <t>Robbins</t>
  </si>
  <si>
    <t>Mark</t>
  </si>
  <si>
    <t>Line</t>
  </si>
  <si>
    <t>Liverpool Pembroke &amp; Septon Harriers AC</t>
  </si>
  <si>
    <t>Dave</t>
  </si>
  <si>
    <t>Awde</t>
  </si>
  <si>
    <t>Woking AC</t>
  </si>
  <si>
    <t>Daniel</t>
  </si>
  <si>
    <t>Tuttle</t>
  </si>
  <si>
    <t>Ronan</t>
  </si>
  <si>
    <t>Gately</t>
  </si>
  <si>
    <t>Dundrum South Dublin</t>
  </si>
  <si>
    <t>Powley</t>
  </si>
  <si>
    <t>Lincoln Wellington AC</t>
  </si>
  <si>
    <t>Josh</t>
  </si>
  <si>
    <t>Strudwick</t>
  </si>
  <si>
    <t>Martin</t>
  </si>
  <si>
    <t>Willis</t>
  </si>
  <si>
    <t>Walton AC</t>
  </si>
  <si>
    <t>Bernhard</t>
  </si>
  <si>
    <t>Jongejan</t>
  </si>
  <si>
    <t>Andy</t>
  </si>
  <si>
    <t>Smerdon</t>
  </si>
  <si>
    <t>Fleet &amp; Crookham AC</t>
  </si>
  <si>
    <t>Aspley-Davis</t>
  </si>
  <si>
    <t>Bromsgrove &amp; Redditch AC</t>
  </si>
  <si>
    <t>Holland</t>
  </si>
  <si>
    <t>The Masters</t>
  </si>
  <si>
    <t>Sisters Are Doing It</t>
  </si>
  <si>
    <t>The Tilsley Trio</t>
  </si>
  <si>
    <t>Royal Mail</t>
  </si>
  <si>
    <t>Kirstin</t>
  </si>
  <si>
    <t>King</t>
  </si>
  <si>
    <t>Allan</t>
  </si>
  <si>
    <t>Leiper</t>
  </si>
  <si>
    <t>Darren</t>
  </si>
  <si>
    <t>Dodds</t>
  </si>
  <si>
    <t>Symes</t>
  </si>
  <si>
    <t>Sam</t>
  </si>
  <si>
    <t>Morrison</t>
  </si>
  <si>
    <t>Katie</t>
  </si>
  <si>
    <t>Hopkins</t>
  </si>
  <si>
    <t>Charlie</t>
  </si>
  <si>
    <t>Ashdown-Taylor</t>
  </si>
  <si>
    <t>George</t>
  </si>
  <si>
    <t>Kim</t>
  </si>
  <si>
    <t>Saha</t>
  </si>
  <si>
    <t>Susan</t>
  </si>
  <si>
    <t>Hannah</t>
  </si>
  <si>
    <t>Reed</t>
  </si>
  <si>
    <t>Katia</t>
  </si>
  <si>
    <t>Rafer</t>
  </si>
  <si>
    <t>Joseph</t>
  </si>
  <si>
    <t>Ragan</t>
  </si>
  <si>
    <t>Dan</t>
  </si>
  <si>
    <t>Cranmer</t>
  </si>
  <si>
    <t>Kay</t>
  </si>
  <si>
    <t>Reynolds</t>
  </si>
  <si>
    <t>England</t>
  </si>
  <si>
    <t>Pete</t>
  </si>
  <si>
    <t>Stepney</t>
  </si>
  <si>
    <t>Trinity</t>
  </si>
  <si>
    <t>O'Connor</t>
  </si>
  <si>
    <t>Stuart</t>
  </si>
  <si>
    <t>Bladon</t>
  </si>
  <si>
    <t>Heard</t>
  </si>
  <si>
    <t>Owen</t>
  </si>
  <si>
    <t>van Hastenberg</t>
  </si>
  <si>
    <t>Fowler</t>
  </si>
  <si>
    <t xml:space="preserve">James </t>
  </si>
  <si>
    <t>Eccles</t>
  </si>
  <si>
    <t>Croydon AC</t>
  </si>
  <si>
    <t>Rob</t>
  </si>
  <si>
    <t>Tyson</t>
  </si>
  <si>
    <t>Jenny</t>
  </si>
  <si>
    <t>McGrath</t>
  </si>
  <si>
    <t>Simon</t>
  </si>
  <si>
    <t>Barrett</t>
  </si>
  <si>
    <t>Boys To Men</t>
  </si>
  <si>
    <t>McLoughlin</t>
  </si>
  <si>
    <t>Hour decathlon - overall rankings</t>
  </si>
  <si>
    <t>Hour decathlon - M35</t>
  </si>
  <si>
    <t>Hour decathlon - M40</t>
  </si>
  <si>
    <t>Hour decathlon - M45</t>
  </si>
  <si>
    <t>Hour decathlon - M50</t>
  </si>
  <si>
    <t>Hour decathlon - M55</t>
  </si>
  <si>
    <t>Hour decathlon - SM</t>
  </si>
  <si>
    <t>Hour decathlon - U23</t>
  </si>
  <si>
    <t>Hour decathlon - W45</t>
  </si>
  <si>
    <t>Hour decathlon - W50</t>
  </si>
  <si>
    <t>Event</t>
  </si>
  <si>
    <t>100m</t>
  </si>
  <si>
    <t>Hour decathlon - best scores</t>
  </si>
  <si>
    <t>400m</t>
  </si>
  <si>
    <t>Hurdles</t>
  </si>
  <si>
    <t xml:space="preserve">Pole </t>
  </si>
  <si>
    <t>Javelin</t>
  </si>
  <si>
    <t>1500m</t>
  </si>
  <si>
    <t>Results - overview</t>
  </si>
  <si>
    <t xml:space="preserve">Team </t>
  </si>
  <si>
    <t>points</t>
  </si>
  <si>
    <t>Allan Leiper</t>
  </si>
  <si>
    <t>Kirstin King</t>
  </si>
  <si>
    <t>Darren Dodds</t>
  </si>
  <si>
    <t>Mark Symes</t>
  </si>
  <si>
    <t>Katie Hopkins</t>
  </si>
  <si>
    <t>Dave Awde</t>
  </si>
  <si>
    <t>Sam Morrison</t>
  </si>
  <si>
    <t>George Hopkins</t>
  </si>
  <si>
    <t>Charlie Ashdown-Taylor</t>
  </si>
  <si>
    <t>Clare Maurer</t>
  </si>
  <si>
    <t>Kim Saha</t>
  </si>
  <si>
    <t>Susan McLaughlin</t>
  </si>
  <si>
    <t>Hannah Reid</t>
  </si>
  <si>
    <t>Katia Hazell</t>
  </si>
  <si>
    <t>Rafer Joseph</t>
  </si>
  <si>
    <t>Dave Ragan</t>
  </si>
  <si>
    <t>Dan Thomas</t>
  </si>
  <si>
    <t>Kevin Cranmer</t>
  </si>
  <si>
    <t>Kay Reynolds</t>
  </si>
  <si>
    <t>Andrew England</t>
  </si>
  <si>
    <t>Pete Stepney</t>
  </si>
  <si>
    <t>Trinity O'Connor</t>
  </si>
  <si>
    <t>Owen Heard</t>
  </si>
  <si>
    <t>Stuart Bladon</t>
  </si>
  <si>
    <t>Simon Barrett</t>
  </si>
  <si>
    <t>Phipps</t>
  </si>
  <si>
    <t>Overall Rankings - All Age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</si>
</sst>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"/>
    <numFmt numFmtId="165" formatCode="0.0000"/>
    <numFmt numFmtId="166" formatCode="0.00000"/>
    <numFmt numFmtId="167" formatCode="00.0"/>
  </numFmts>
  <fonts count="32">
    <font>
      <sz val="9"/>
      <name val="Geneva"/>
    </font>
    <font>
      <sz val="9"/>
      <name val="Geneva"/>
    </font>
    <font>
      <sz val="8"/>
      <name val="Geneva"/>
    </font>
    <font>
      <sz val="9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sz val="9"/>
      <color indexed="18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i/>
      <sz val="9"/>
      <name val="Trebuchet MS"/>
      <family val="2"/>
    </font>
    <font>
      <b/>
      <u/>
      <sz val="9"/>
      <name val="Trebuchet MS"/>
      <family val="2"/>
    </font>
    <font>
      <b/>
      <i/>
      <sz val="10"/>
      <name val="Trebuchet MS"/>
      <family val="2"/>
    </font>
    <font>
      <u/>
      <sz val="9"/>
      <color theme="10"/>
      <name val="Geneva"/>
    </font>
    <font>
      <b/>
      <u/>
      <sz val="12"/>
      <name val="Trebuchet MS"/>
      <family val="2"/>
    </font>
    <font>
      <u/>
      <sz val="9"/>
      <name val="Trebuchet MS"/>
      <family val="2"/>
    </font>
    <font>
      <b/>
      <u/>
      <sz val="10"/>
      <name val="Trebuchet MS"/>
      <family val="2"/>
    </font>
    <font>
      <b/>
      <u/>
      <sz val="11"/>
      <name val="Trebuchet MS"/>
      <family val="2"/>
    </font>
    <font>
      <b/>
      <sz val="9"/>
      <color rgb="FF92D050"/>
      <name val="Geneva"/>
    </font>
    <font>
      <b/>
      <sz val="9"/>
      <color rgb="FF0070C0"/>
      <name val="Geneva"/>
    </font>
    <font>
      <b/>
      <sz val="9"/>
      <color theme="9" tint="-0.249977111117893"/>
      <name val="Geneva"/>
    </font>
    <font>
      <b/>
      <sz val="9"/>
      <color theme="7" tint="-0.249977111117893"/>
      <name val="Geneva"/>
    </font>
    <font>
      <b/>
      <sz val="9"/>
      <color theme="1"/>
      <name val="Geneva"/>
    </font>
    <font>
      <b/>
      <sz val="9"/>
      <color rgb="FFFFC000"/>
      <name val="Geneva"/>
    </font>
    <font>
      <b/>
      <sz val="9"/>
      <color rgb="FFFF0000"/>
      <name val="Geneva"/>
    </font>
    <font>
      <sz val="9"/>
      <color rgb="FFFF0000"/>
      <name val="Trebuchet MS"/>
      <family val="2"/>
    </font>
    <font>
      <i/>
      <sz val="9"/>
      <color rgb="FFFF0000"/>
      <name val="Trebuchet MS"/>
      <family val="2"/>
    </font>
    <font>
      <b/>
      <sz val="10"/>
      <color rgb="FFFF0000"/>
      <name val="Trebuchet MS"/>
      <family val="2"/>
    </font>
    <font>
      <b/>
      <i/>
      <sz val="10"/>
      <color rgb="FFFF0000"/>
      <name val="Trebuchet MS"/>
      <family val="2"/>
    </font>
    <font>
      <b/>
      <strike/>
      <sz val="9"/>
      <color rgb="FF0070C0"/>
      <name val="Geneva"/>
    </font>
    <font>
      <strike/>
      <sz val="9"/>
      <name val="Geneva"/>
    </font>
    <font>
      <b/>
      <strike/>
      <sz val="9"/>
      <color theme="9" tint="-0.249977111117893"/>
      <name val="Geneva"/>
    </font>
    <font>
      <sz val="9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26">
    <xf numFmtId="0" fontId="0" fillId="0" borderId="0" xfId="0"/>
    <xf numFmtId="1" fontId="0" fillId="0" borderId="0" xfId="0" applyNumberFormat="1" applyAlignment="1">
      <alignment horizontal="left"/>
    </xf>
    <xf numFmtId="166" fontId="0" fillId="0" borderId="0" xfId="0" applyNumberFormat="1"/>
    <xf numFmtId="2" fontId="1" fillId="0" borderId="0" xfId="0" applyNumberFormat="1" applyFont="1" applyFill="1" applyBorder="1" applyAlignment="1"/>
    <xf numFmtId="166" fontId="0" fillId="0" borderId="0" xfId="0" applyNumberFormat="1" applyAlignment="1"/>
    <xf numFmtId="165" fontId="1" fillId="2" borderId="3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0" xfId="0" applyNumberFormat="1" applyFont="1" applyFill="1" applyBorder="1"/>
    <xf numFmtId="1" fontId="0" fillId="0" borderId="0" xfId="0" applyNumberFormat="1" applyFont="1" applyFill="1" applyBorder="1" applyAlignment="1"/>
    <xf numFmtId="1" fontId="1" fillId="0" borderId="0" xfId="0" applyNumberFormat="1" applyFont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/>
    <xf numFmtId="2" fontId="5" fillId="0" borderId="2" xfId="0" applyNumberFormat="1" applyFont="1" applyBorder="1" applyAlignment="1">
      <alignment horizontal="right"/>
    </xf>
    <xf numFmtId="1" fontId="6" fillId="0" borderId="0" xfId="0" applyNumberFormat="1" applyFont="1"/>
    <xf numFmtId="165" fontId="5" fillId="3" borderId="0" xfId="0" applyNumberFormat="1" applyFont="1" applyFill="1"/>
    <xf numFmtId="0" fontId="5" fillId="0" borderId="3" xfId="0" applyFont="1" applyBorder="1"/>
    <xf numFmtId="2" fontId="5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2" fontId="5" fillId="0" borderId="13" xfId="0" applyNumberFormat="1" applyFont="1" applyBorder="1" applyAlignment="1">
      <alignment horizontal="right"/>
    </xf>
    <xf numFmtId="2" fontId="5" fillId="0" borderId="11" xfId="0" applyNumberFormat="1" applyFont="1" applyBorder="1"/>
    <xf numFmtId="1" fontId="6" fillId="0" borderId="11" xfId="0" applyNumberFormat="1" applyFont="1" applyBorder="1"/>
    <xf numFmtId="1" fontId="5" fillId="0" borderId="11" xfId="0" applyNumberFormat="1" applyFont="1" applyBorder="1" applyAlignment="1">
      <alignment horizontal="center"/>
    </xf>
    <xf numFmtId="1" fontId="5" fillId="0" borderId="11" xfId="0" applyNumberFormat="1" applyFont="1" applyBorder="1"/>
    <xf numFmtId="165" fontId="5" fillId="3" borderId="11" xfId="0" applyNumberFormat="1" applyFont="1" applyFill="1" applyBorder="1"/>
    <xf numFmtId="165" fontId="5" fillId="0" borderId="11" xfId="0" applyNumberFormat="1" applyFont="1" applyBorder="1"/>
    <xf numFmtId="0" fontId="5" fillId="0" borderId="5" xfId="0" applyFont="1" applyBorder="1"/>
    <xf numFmtId="2" fontId="5" fillId="0" borderId="6" xfId="0" applyNumberFormat="1" applyFont="1" applyBorder="1" applyAlignment="1">
      <alignment horizontal="right"/>
    </xf>
    <xf numFmtId="0" fontId="5" fillId="0" borderId="0" xfId="0" applyFont="1" applyBorder="1"/>
    <xf numFmtId="2" fontId="5" fillId="0" borderId="0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center"/>
    </xf>
    <xf numFmtId="166" fontId="5" fillId="0" borderId="0" xfId="0" applyNumberFormat="1" applyFont="1"/>
    <xf numFmtId="165" fontId="5" fillId="2" borderId="0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left"/>
    </xf>
    <xf numFmtId="166" fontId="5" fillId="0" borderId="0" xfId="0" applyNumberFormat="1" applyFont="1" applyAlignment="1"/>
    <xf numFmtId="1" fontId="5" fillId="4" borderId="0" xfId="0" applyNumberFormat="1" applyFont="1" applyFill="1" applyBorder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65" fontId="1" fillId="2" borderId="0" xfId="0" applyNumberFormat="1" applyFont="1" applyFill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0" applyFont="1" applyProtection="1"/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Fill="1"/>
    <xf numFmtId="0" fontId="9" fillId="0" borderId="0" xfId="0" applyFont="1" applyFill="1" applyProtection="1"/>
    <xf numFmtId="0" fontId="10" fillId="0" borderId="0" xfId="0" applyFont="1" applyFill="1" applyAlignment="1">
      <alignment horizontal="left"/>
    </xf>
    <xf numFmtId="0" fontId="7" fillId="0" borderId="0" xfId="0" applyFont="1" applyFill="1"/>
    <xf numFmtId="0" fontId="11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4" borderId="14" xfId="0" applyFont="1" applyFill="1" applyBorder="1"/>
    <xf numFmtId="0" fontId="5" fillId="4" borderId="14" xfId="0" applyFont="1" applyFill="1" applyBorder="1" applyProtection="1"/>
    <xf numFmtId="164" fontId="5" fillId="0" borderId="14" xfId="0" applyNumberFormat="1" applyFont="1" applyFill="1" applyBorder="1"/>
    <xf numFmtId="0" fontId="5" fillId="5" borderId="15" xfId="0" applyFont="1" applyFill="1" applyBorder="1" applyAlignment="1">
      <alignment vertical="center"/>
    </xf>
    <xf numFmtId="0" fontId="5" fillId="4" borderId="16" xfId="0" applyFont="1" applyFill="1" applyBorder="1"/>
    <xf numFmtId="0" fontId="5" fillId="4" borderId="17" xfId="0" applyFont="1" applyFill="1" applyBorder="1"/>
    <xf numFmtId="0" fontId="5" fillId="4" borderId="18" xfId="0" applyFont="1" applyFill="1" applyBorder="1"/>
    <xf numFmtId="0" fontId="5" fillId="5" borderId="19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5" fillId="4" borderId="22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10" fillId="5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9" fillId="5" borderId="21" xfId="0" applyFont="1" applyFill="1" applyBorder="1" applyAlignment="1" applyProtection="1">
      <alignment vertical="center"/>
    </xf>
    <xf numFmtId="0" fontId="10" fillId="5" borderId="19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/>
    </xf>
    <xf numFmtId="0" fontId="7" fillId="4" borderId="16" xfId="0" applyFont="1" applyFill="1" applyBorder="1"/>
    <xf numFmtId="0" fontId="7" fillId="4" borderId="17" xfId="0" applyFont="1" applyFill="1" applyBorder="1"/>
    <xf numFmtId="0" fontId="7" fillId="4" borderId="18" xfId="0" applyFont="1" applyFill="1" applyBorder="1"/>
    <xf numFmtId="0" fontId="5" fillId="0" borderId="10" xfId="0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2" fontId="5" fillId="0" borderId="22" xfId="0" applyNumberFormat="1" applyFont="1" applyFill="1" applyBorder="1"/>
    <xf numFmtId="2" fontId="5" fillId="0" borderId="25" xfId="0" applyNumberFormat="1" applyFont="1" applyFill="1" applyBorder="1"/>
    <xf numFmtId="0" fontId="9" fillId="4" borderId="26" xfId="0" applyFont="1" applyFill="1" applyBorder="1" applyProtection="1"/>
    <xf numFmtId="2" fontId="5" fillId="0" borderId="27" xfId="0" applyNumberFormat="1" applyFont="1" applyFill="1" applyBorder="1"/>
    <xf numFmtId="0" fontId="5" fillId="4" borderId="28" xfId="0" applyFont="1" applyFill="1" applyBorder="1" applyProtection="1"/>
    <xf numFmtId="0" fontId="9" fillId="4" borderId="29" xfId="0" applyFont="1" applyFill="1" applyBorder="1" applyProtection="1"/>
    <xf numFmtId="0" fontId="5" fillId="0" borderId="10" xfId="0" applyFont="1" applyFill="1" applyBorder="1"/>
    <xf numFmtId="0" fontId="5" fillId="0" borderId="22" xfId="0" applyFont="1" applyFill="1" applyBorder="1"/>
    <xf numFmtId="164" fontId="5" fillId="0" borderId="23" xfId="0" applyNumberFormat="1" applyFont="1" applyFill="1" applyBorder="1"/>
    <xf numFmtId="0" fontId="5" fillId="0" borderId="25" xfId="0" applyFont="1" applyFill="1" applyBorder="1"/>
    <xf numFmtId="0" fontId="5" fillId="0" borderId="27" xfId="0" applyFont="1" applyFill="1" applyBorder="1"/>
    <xf numFmtId="164" fontId="5" fillId="0" borderId="28" xfId="0" applyNumberFormat="1" applyFont="1" applyFill="1" applyBorder="1"/>
    <xf numFmtId="0" fontId="5" fillId="7" borderId="14" xfId="0" applyFont="1" applyFill="1" applyBorder="1"/>
    <xf numFmtId="0" fontId="9" fillId="5" borderId="21" xfId="0" applyFont="1" applyFill="1" applyBorder="1" applyAlignment="1">
      <alignment vertical="center"/>
    </xf>
    <xf numFmtId="0" fontId="7" fillId="7" borderId="17" xfId="0" applyFont="1" applyFill="1" applyBorder="1"/>
    <xf numFmtId="0" fontId="7" fillId="7" borderId="18" xfId="0" applyFont="1" applyFill="1" applyBorder="1"/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9" fillId="4" borderId="24" xfId="0" applyFont="1" applyFill="1" applyBorder="1"/>
    <xf numFmtId="0" fontId="9" fillId="4" borderId="26" xfId="0" applyFont="1" applyFill="1" applyBorder="1"/>
    <xf numFmtId="0" fontId="9" fillId="7" borderId="26" xfId="0" applyFont="1" applyFill="1" applyBorder="1"/>
    <xf numFmtId="0" fontId="5" fillId="7" borderId="28" xfId="0" applyFont="1" applyFill="1" applyBorder="1"/>
    <xf numFmtId="0" fontId="9" fillId="7" borderId="29" xfId="0" applyFont="1" applyFill="1" applyBorder="1"/>
    <xf numFmtId="0" fontId="5" fillId="7" borderId="17" xfId="0" applyFont="1" applyFill="1" applyBorder="1"/>
    <xf numFmtId="0" fontId="5" fillId="7" borderId="18" xfId="0" applyFont="1" applyFill="1" applyBorder="1"/>
    <xf numFmtId="0" fontId="5" fillId="7" borderId="25" xfId="0" applyFont="1" applyFill="1" applyBorder="1"/>
    <xf numFmtId="0" fontId="5" fillId="7" borderId="26" xfId="0" applyFont="1" applyFill="1" applyBorder="1"/>
    <xf numFmtId="0" fontId="5" fillId="7" borderId="27" xfId="0" applyFont="1" applyFill="1" applyBorder="1"/>
    <xf numFmtId="0" fontId="5" fillId="7" borderId="29" xfId="0" applyFont="1" applyFill="1" applyBorder="1"/>
    <xf numFmtId="0" fontId="5" fillId="0" borderId="30" xfId="0" applyFont="1" applyFill="1" applyBorder="1"/>
    <xf numFmtId="0" fontId="7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4" borderId="17" xfId="0" applyFont="1" applyFill="1" applyBorder="1"/>
    <xf numFmtId="0" fontId="4" fillId="7" borderId="17" xfId="0" applyFont="1" applyFill="1" applyBorder="1"/>
    <xf numFmtId="0" fontId="4" fillId="7" borderId="18" xfId="0" applyFont="1" applyFill="1" applyBorder="1"/>
    <xf numFmtId="0" fontId="4" fillId="0" borderId="0" xfId="0" applyFont="1" applyAlignment="1">
      <alignment horizontal="left"/>
    </xf>
    <xf numFmtId="2" fontId="0" fillId="0" borderId="0" xfId="0" applyNumberFormat="1"/>
    <xf numFmtId="0" fontId="12" fillId="0" borderId="0" xfId="1"/>
    <xf numFmtId="0" fontId="5" fillId="8" borderId="17" xfId="0" applyFont="1" applyFill="1" applyBorder="1"/>
    <xf numFmtId="0" fontId="5" fillId="8" borderId="25" xfId="0" applyFont="1" applyFill="1" applyBorder="1"/>
    <xf numFmtId="0" fontId="5" fillId="8" borderId="14" xfId="0" applyFont="1" applyFill="1" applyBorder="1"/>
    <xf numFmtId="0" fontId="5" fillId="8" borderId="26" xfId="0" applyFont="1" applyFill="1" applyBorder="1"/>
    <xf numFmtId="0" fontId="9" fillId="8" borderId="26" xfId="0" applyFont="1" applyFill="1" applyBorder="1"/>
    <xf numFmtId="0" fontId="7" fillId="8" borderId="17" xfId="0" applyFont="1" applyFill="1" applyBorder="1"/>
    <xf numFmtId="0" fontId="11" fillId="8" borderId="17" xfId="0" applyFont="1" applyFill="1" applyBorder="1" applyAlignment="1">
      <alignment horizontal="center"/>
    </xf>
    <xf numFmtId="0" fontId="5" fillId="4" borderId="34" xfId="0" applyFont="1" applyFill="1" applyBorder="1"/>
    <xf numFmtId="0" fontId="5" fillId="4" borderId="35" xfId="0" applyFont="1" applyFill="1" applyBorder="1"/>
    <xf numFmtId="0" fontId="5" fillId="4" borderId="36" xfId="0" applyFont="1" applyFill="1" applyBorder="1"/>
    <xf numFmtId="0" fontId="4" fillId="5" borderId="21" xfId="0" applyFont="1" applyFill="1" applyBorder="1" applyAlignment="1">
      <alignment vertical="center" wrapText="1"/>
    </xf>
    <xf numFmtId="0" fontId="5" fillId="8" borderId="35" xfId="0" applyFont="1" applyFill="1" applyBorder="1"/>
    <xf numFmtId="0" fontId="5" fillId="7" borderId="35" xfId="0" applyFont="1" applyFill="1" applyBorder="1"/>
    <xf numFmtId="0" fontId="5" fillId="7" borderId="36" xfId="0" applyFont="1" applyFill="1" applyBorder="1"/>
    <xf numFmtId="0" fontId="5" fillId="9" borderId="17" xfId="0" applyFont="1" applyFill="1" applyBorder="1"/>
    <xf numFmtId="0" fontId="5" fillId="9" borderId="25" xfId="0" applyFont="1" applyFill="1" applyBorder="1"/>
    <xf numFmtId="0" fontId="5" fillId="9" borderId="14" xfId="0" applyFont="1" applyFill="1" applyBorder="1"/>
    <xf numFmtId="0" fontId="5" fillId="9" borderId="35" xfId="0" applyFont="1" applyFill="1" applyBorder="1"/>
    <xf numFmtId="0" fontId="5" fillId="9" borderId="26" xfId="0" applyFont="1" applyFill="1" applyBorder="1"/>
    <xf numFmtId="0" fontId="9" fillId="9" borderId="26" xfId="0" applyFont="1" applyFill="1" applyBorder="1"/>
    <xf numFmtId="0" fontId="7" fillId="9" borderId="17" xfId="0" applyFont="1" applyFill="1" applyBorder="1"/>
    <xf numFmtId="0" fontId="11" fillId="9" borderId="17" xfId="0" applyFont="1" applyFill="1" applyBorder="1" applyAlignment="1">
      <alignment horizontal="center"/>
    </xf>
    <xf numFmtId="0" fontId="5" fillId="9" borderId="16" xfId="0" applyFont="1" applyFill="1" applyBorder="1"/>
    <xf numFmtId="0" fontId="5" fillId="9" borderId="22" xfId="0" applyFont="1" applyFill="1" applyBorder="1"/>
    <xf numFmtId="0" fontId="5" fillId="9" borderId="23" xfId="0" applyFont="1" applyFill="1" applyBorder="1"/>
    <xf numFmtId="0" fontId="5" fillId="9" borderId="34" xfId="0" applyFont="1" applyFill="1" applyBorder="1"/>
    <xf numFmtId="0" fontId="5" fillId="9" borderId="24" xfId="0" applyFont="1" applyFill="1" applyBorder="1"/>
    <xf numFmtId="0" fontId="9" fillId="9" borderId="24" xfId="0" applyFont="1" applyFill="1" applyBorder="1" applyProtection="1"/>
    <xf numFmtId="0" fontId="7" fillId="9" borderId="16" xfId="0" applyFont="1" applyFill="1" applyBorder="1"/>
    <xf numFmtId="0" fontId="11" fillId="9" borderId="16" xfId="0" applyFont="1" applyFill="1" applyBorder="1" applyAlignment="1">
      <alignment horizontal="center"/>
    </xf>
    <xf numFmtId="0" fontId="5" fillId="9" borderId="23" xfId="0" applyFont="1" applyFill="1" applyBorder="1" applyProtection="1"/>
    <xf numFmtId="0" fontId="9" fillId="9" borderId="24" xfId="0" applyFont="1" applyFill="1" applyBorder="1"/>
    <xf numFmtId="0" fontId="5" fillId="0" borderId="0" xfId="0" applyFont="1"/>
    <xf numFmtId="0" fontId="5" fillId="0" borderId="0" xfId="0" applyFont="1" applyFill="1"/>
    <xf numFmtId="0" fontId="5" fillId="4" borderId="14" xfId="0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6" xfId="0" applyFont="1" applyFill="1" applyBorder="1"/>
    <xf numFmtId="0" fontId="5" fillId="0" borderId="10" xfId="0" applyFont="1" applyBorder="1"/>
    <xf numFmtId="0" fontId="5" fillId="0" borderId="10" xfId="0" applyFont="1" applyFill="1" applyBorder="1"/>
    <xf numFmtId="0" fontId="5" fillId="7" borderId="14" xfId="0" applyFont="1" applyFill="1" applyBorder="1"/>
    <xf numFmtId="0" fontId="5" fillId="7" borderId="28" xfId="0" applyFont="1" applyFill="1" applyBorder="1"/>
    <xf numFmtId="0" fontId="5" fillId="7" borderId="26" xfId="0" applyFont="1" applyFill="1" applyBorder="1"/>
    <xf numFmtId="0" fontId="5" fillId="7" borderId="29" xfId="0" applyFont="1" applyFill="1" applyBorder="1"/>
    <xf numFmtId="0" fontId="5" fillId="7" borderId="14" xfId="0" applyFont="1" applyFill="1" applyBorder="1"/>
    <xf numFmtId="0" fontId="5" fillId="7" borderId="41" xfId="0" applyFont="1" applyFill="1" applyBorder="1"/>
    <xf numFmtId="0" fontId="5" fillId="4" borderId="14" xfId="0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7" fillId="0" borderId="0" xfId="0" applyFont="1" applyFill="1"/>
    <xf numFmtId="0" fontId="11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left" vertical="center"/>
    </xf>
    <xf numFmtId="0" fontId="5" fillId="4" borderId="14" xfId="0" applyFont="1" applyFill="1" applyBorder="1"/>
    <xf numFmtId="164" fontId="5" fillId="0" borderId="14" xfId="0" applyNumberFormat="1" applyFont="1" applyFill="1" applyBorder="1"/>
    <xf numFmtId="0" fontId="5" fillId="4" borderId="23" xfId="0" applyFont="1" applyFill="1" applyBorder="1"/>
    <xf numFmtId="0" fontId="5" fillId="4" borderId="24" xfId="0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5" fillId="4" borderId="29" xfId="0" applyFont="1" applyFill="1" applyBorder="1"/>
    <xf numFmtId="0" fontId="7" fillId="4" borderId="17" xfId="0" applyFont="1" applyFill="1" applyBorder="1"/>
    <xf numFmtId="0" fontId="7" fillId="4" borderId="18" xfId="0" applyFont="1" applyFill="1" applyBorder="1"/>
    <xf numFmtId="0" fontId="5" fillId="0" borderId="10" xfId="0" applyFont="1" applyBorder="1"/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2" fontId="5" fillId="0" borderId="22" xfId="0" applyNumberFormat="1" applyFont="1" applyFill="1" applyBorder="1"/>
    <xf numFmtId="2" fontId="5" fillId="0" borderId="25" xfId="0" applyNumberFormat="1" applyFont="1" applyFill="1" applyBorder="1"/>
    <xf numFmtId="2" fontId="5" fillId="0" borderId="27" xfId="0" applyNumberFormat="1" applyFont="1" applyFill="1" applyBorder="1"/>
    <xf numFmtId="0" fontId="5" fillId="0" borderId="10" xfId="0" applyFont="1" applyFill="1" applyBorder="1"/>
    <xf numFmtId="0" fontId="5" fillId="0" borderId="22" xfId="0" applyFont="1" applyFill="1" applyBorder="1"/>
    <xf numFmtId="164" fontId="5" fillId="0" borderId="23" xfId="0" applyNumberFormat="1" applyFont="1" applyFill="1" applyBorder="1"/>
    <xf numFmtId="0" fontId="5" fillId="0" borderId="25" xfId="0" applyFont="1" applyFill="1" applyBorder="1"/>
    <xf numFmtId="0" fontId="5" fillId="0" borderId="27" xfId="0" applyFont="1" applyFill="1" applyBorder="1"/>
    <xf numFmtId="164" fontId="5" fillId="0" borderId="28" xfId="0" applyNumberFormat="1" applyFont="1" applyFill="1" applyBorder="1"/>
    <xf numFmtId="0" fontId="5" fillId="7" borderId="14" xfId="0" applyFont="1" applyFill="1" applyBorder="1"/>
    <xf numFmtId="0" fontId="7" fillId="7" borderId="17" xfId="0" applyFont="1" applyFill="1" applyBorder="1"/>
    <xf numFmtId="0" fontId="7" fillId="7" borderId="18" xfId="0" applyFont="1" applyFill="1" applyBorder="1"/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9" fillId="4" borderId="26" xfId="0" applyFont="1" applyFill="1" applyBorder="1"/>
    <xf numFmtId="0" fontId="9" fillId="7" borderId="26" xfId="0" applyFont="1" applyFill="1" applyBorder="1"/>
    <xf numFmtId="0" fontId="5" fillId="7" borderId="28" xfId="0" applyFont="1" applyFill="1" applyBorder="1"/>
    <xf numFmtId="0" fontId="9" fillId="7" borderId="29" xfId="0" applyFont="1" applyFill="1" applyBorder="1"/>
    <xf numFmtId="0" fontId="5" fillId="7" borderId="25" xfId="0" applyFont="1" applyFill="1" applyBorder="1"/>
    <xf numFmtId="0" fontId="5" fillId="7" borderId="26" xfId="0" applyFont="1" applyFill="1" applyBorder="1"/>
    <xf numFmtId="0" fontId="5" fillId="7" borderId="27" xfId="0" applyFont="1" applyFill="1" applyBorder="1"/>
    <xf numFmtId="0" fontId="5" fillId="7" borderId="29" xfId="0" applyFont="1" applyFill="1" applyBorder="1"/>
    <xf numFmtId="0" fontId="5" fillId="7" borderId="22" xfId="0" applyFont="1" applyFill="1" applyBorder="1"/>
    <xf numFmtId="0" fontId="5" fillId="7" borderId="23" xfId="0" applyFont="1" applyFill="1" applyBorder="1"/>
    <xf numFmtId="0" fontId="5" fillId="7" borderId="24" xfId="0" applyFont="1" applyFill="1" applyBorder="1"/>
    <xf numFmtId="0" fontId="9" fillId="7" borderId="24" xfId="0" applyFont="1" applyFill="1" applyBorder="1"/>
    <xf numFmtId="0" fontId="7" fillId="7" borderId="16" xfId="0" applyFont="1" applyFill="1" applyBorder="1"/>
    <xf numFmtId="0" fontId="11" fillId="7" borderId="16" xfId="0" applyFont="1" applyFill="1" applyBorder="1" applyAlignment="1">
      <alignment horizontal="center"/>
    </xf>
    <xf numFmtId="0" fontId="5" fillId="7" borderId="15" xfId="0" applyFont="1" applyFill="1" applyBorder="1"/>
    <xf numFmtId="0" fontId="5" fillId="7" borderId="38" xfId="0" applyFont="1" applyFill="1" applyBorder="1"/>
    <xf numFmtId="0" fontId="5" fillId="7" borderId="39" xfId="0" applyFont="1" applyFill="1" applyBorder="1"/>
    <xf numFmtId="2" fontId="5" fillId="0" borderId="38" xfId="0" applyNumberFormat="1" applyFont="1" applyFill="1" applyBorder="1"/>
    <xf numFmtId="0" fontId="9" fillId="7" borderId="40" xfId="0" applyFont="1" applyFill="1" applyBorder="1"/>
    <xf numFmtId="0" fontId="5" fillId="0" borderId="38" xfId="0" applyFont="1" applyFill="1" applyBorder="1"/>
    <xf numFmtId="164" fontId="5" fillId="0" borderId="39" xfId="0" applyNumberFormat="1" applyFont="1" applyFill="1" applyBorder="1"/>
    <xf numFmtId="0" fontId="5" fillId="7" borderId="41" xfId="0" applyFont="1" applyFill="1" applyBorder="1"/>
    <xf numFmtId="0" fontId="5" fillId="4" borderId="42" xfId="0" applyFont="1" applyFill="1" applyBorder="1"/>
    <xf numFmtId="0" fontId="5" fillId="4" borderId="41" xfId="0" applyFont="1" applyFill="1" applyBorder="1"/>
    <xf numFmtId="0" fontId="5" fillId="7" borderId="43" xfId="0" applyFont="1" applyFill="1" applyBorder="1"/>
    <xf numFmtId="0" fontId="5" fillId="4" borderId="43" xfId="0" applyFont="1" applyFill="1" applyBorder="1"/>
    <xf numFmtId="0" fontId="9" fillId="4" borderId="29" xfId="0" applyFont="1" applyFill="1" applyBorder="1"/>
    <xf numFmtId="0" fontId="5" fillId="7" borderId="42" xfId="0" applyFont="1" applyFill="1" applyBorder="1"/>
    <xf numFmtId="0" fontId="5" fillId="7" borderId="34" xfId="0" applyFont="1" applyFill="1" applyBorder="1"/>
    <xf numFmtId="0" fontId="5" fillId="7" borderId="44" xfId="0" applyFont="1" applyFill="1" applyBorder="1"/>
    <xf numFmtId="0" fontId="5" fillId="7" borderId="45" xfId="0" applyFont="1" applyFill="1" applyBorder="1"/>
    <xf numFmtId="0" fontId="5" fillId="4" borderId="45" xfId="0" applyFont="1" applyFill="1" applyBorder="1"/>
    <xf numFmtId="0" fontId="5" fillId="4" borderId="46" xfId="0" applyFont="1" applyFill="1" applyBorder="1"/>
    <xf numFmtId="0" fontId="1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0" fontId="11" fillId="10" borderId="15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4" fillId="10" borderId="20" xfId="0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horizontal="left" vertical="center"/>
    </xf>
    <xf numFmtId="0" fontId="9" fillId="10" borderId="21" xfId="0" applyFont="1" applyFill="1" applyBorder="1" applyAlignment="1">
      <alignment vertical="center"/>
    </xf>
    <xf numFmtId="0" fontId="10" fillId="10" borderId="19" xfId="0" applyFont="1" applyFill="1" applyBorder="1" applyAlignment="1">
      <alignment vertical="center"/>
    </xf>
    <xf numFmtId="0" fontId="10" fillId="10" borderId="19" xfId="0" applyFont="1" applyFill="1" applyBorder="1" applyAlignment="1">
      <alignment horizontal="left" vertical="center"/>
    </xf>
    <xf numFmtId="0" fontId="7" fillId="10" borderId="15" xfId="0" applyFont="1" applyFill="1" applyBorder="1" applyAlignment="1">
      <alignment vertical="center"/>
    </xf>
    <xf numFmtId="0" fontId="5" fillId="11" borderId="15" xfId="0" applyFont="1" applyFill="1" applyBorder="1" applyAlignment="1">
      <alignment vertical="center"/>
    </xf>
    <xf numFmtId="0" fontId="5" fillId="11" borderId="19" xfId="0" applyFont="1" applyFill="1" applyBorder="1" applyAlignment="1">
      <alignment vertical="center"/>
    </xf>
    <xf numFmtId="0" fontId="4" fillId="11" borderId="20" xfId="0" applyFont="1" applyFill="1" applyBorder="1" applyAlignment="1">
      <alignment vertical="center"/>
    </xf>
    <xf numFmtId="0" fontId="4" fillId="11" borderId="21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/>
    </xf>
    <xf numFmtId="0" fontId="9" fillId="11" borderId="21" xfId="0" applyFont="1" applyFill="1" applyBorder="1" applyAlignment="1">
      <alignment vertical="center"/>
    </xf>
    <xf numFmtId="0" fontId="11" fillId="11" borderId="15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vertical="center"/>
    </xf>
    <xf numFmtId="0" fontId="4" fillId="11" borderId="15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/>
    </xf>
    <xf numFmtId="0" fontId="4" fillId="7" borderId="15" xfId="0" applyFont="1" applyFill="1" applyBorder="1"/>
    <xf numFmtId="0" fontId="5" fillId="4" borderId="38" xfId="0" applyFont="1" applyFill="1" applyBorder="1"/>
    <xf numFmtId="0" fontId="5" fillId="4" borderId="39" xfId="0" applyFont="1" applyFill="1" applyBorder="1"/>
    <xf numFmtId="0" fontId="5" fillId="4" borderId="40" xfId="0" applyFont="1" applyFill="1" applyBorder="1"/>
    <xf numFmtId="0" fontId="11" fillId="4" borderId="15" xfId="0" applyFont="1" applyFill="1" applyBorder="1" applyAlignment="1">
      <alignment horizontal="center"/>
    </xf>
    <xf numFmtId="0" fontId="9" fillId="4" borderId="40" xfId="0" applyFont="1" applyFill="1" applyBorder="1"/>
    <xf numFmtId="0" fontId="7" fillId="4" borderId="15" xfId="0" applyFont="1" applyFill="1" applyBorder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9" fillId="11" borderId="19" xfId="0" applyFont="1" applyFill="1" applyBorder="1" applyAlignment="1">
      <alignment vertical="center"/>
    </xf>
    <xf numFmtId="0" fontId="5" fillId="11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5" fillId="11" borderId="21" xfId="0" applyFont="1" applyFill="1" applyBorder="1" applyAlignment="1">
      <alignment vertical="center"/>
    </xf>
    <xf numFmtId="0" fontId="5" fillId="5" borderId="35" xfId="0" applyFont="1" applyFill="1" applyBorder="1" applyAlignment="1"/>
    <xf numFmtId="0" fontId="5" fillId="5" borderId="41" xfId="0" applyFont="1" applyFill="1" applyBorder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left" vertical="center"/>
    </xf>
    <xf numFmtId="0" fontId="24" fillId="7" borderId="25" xfId="0" applyFont="1" applyFill="1" applyBorder="1"/>
    <xf numFmtId="0" fontId="24" fillId="7" borderId="14" xfId="0" applyFont="1" applyFill="1" applyBorder="1"/>
    <xf numFmtId="0" fontId="24" fillId="7" borderId="26" xfId="0" applyFont="1" applyFill="1" applyBorder="1"/>
    <xf numFmtId="0" fontId="24" fillId="7" borderId="28" xfId="0" applyFont="1" applyFill="1" applyBorder="1"/>
    <xf numFmtId="0" fontId="5" fillId="0" borderId="0" xfId="0" applyFont="1" applyFill="1" applyAlignment="1">
      <alignment horizontal="center"/>
    </xf>
    <xf numFmtId="0" fontId="5" fillId="7" borderId="16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24" fillId="7" borderId="17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7" borderId="46" xfId="0" applyFont="1" applyFill="1" applyBorder="1"/>
    <xf numFmtId="0" fontId="5" fillId="7" borderId="14" xfId="0" applyFont="1" applyFill="1" applyBorder="1" applyAlignment="1">
      <alignment horizontal="center"/>
    </xf>
    <xf numFmtId="0" fontId="24" fillId="7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24" fillId="7" borderId="41" xfId="0" applyFont="1" applyFill="1" applyBorder="1"/>
    <xf numFmtId="0" fontId="10" fillId="11" borderId="19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164" fontId="5" fillId="0" borderId="28" xfId="0" applyNumberFormat="1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4" fillId="7" borderId="45" xfId="0" applyFont="1" applyFill="1" applyBorder="1"/>
    <xf numFmtId="2" fontId="24" fillId="0" borderId="25" xfId="0" applyNumberFormat="1" applyFont="1" applyFill="1" applyBorder="1" applyAlignment="1">
      <alignment horizontal="center"/>
    </xf>
    <xf numFmtId="0" fontId="25" fillId="7" borderId="26" xfId="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164" fontId="24" fillId="0" borderId="14" xfId="0" applyNumberFormat="1" applyFont="1" applyFill="1" applyBorder="1" applyAlignment="1">
      <alignment horizontal="center"/>
    </xf>
    <xf numFmtId="0" fontId="25" fillId="7" borderId="26" xfId="0" applyFont="1" applyFill="1" applyBorder="1"/>
    <xf numFmtId="0" fontId="24" fillId="0" borderId="10" xfId="0" applyFont="1" applyFill="1" applyBorder="1"/>
    <xf numFmtId="0" fontId="26" fillId="7" borderId="17" xfId="0" applyFont="1" applyFill="1" applyBorder="1"/>
    <xf numFmtId="0" fontId="27" fillId="7" borderId="17" xfId="0" applyFont="1" applyFill="1" applyBorder="1" applyAlignment="1">
      <alignment horizontal="center"/>
    </xf>
    <xf numFmtId="0" fontId="24" fillId="7" borderId="46" xfId="0" applyFont="1" applyFill="1" applyBorder="1"/>
    <xf numFmtId="2" fontId="24" fillId="0" borderId="27" xfId="0" applyNumberFormat="1" applyFont="1" applyFill="1" applyBorder="1" applyAlignment="1">
      <alignment horizontal="center"/>
    </xf>
    <xf numFmtId="0" fontId="24" fillId="7" borderId="28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164" fontId="24" fillId="0" borderId="28" xfId="0" applyNumberFormat="1" applyFont="1" applyFill="1" applyBorder="1" applyAlignment="1">
      <alignment horizontal="center"/>
    </xf>
    <xf numFmtId="0" fontId="25" fillId="7" borderId="29" xfId="0" applyFont="1" applyFill="1" applyBorder="1"/>
    <xf numFmtId="0" fontId="26" fillId="7" borderId="18" xfId="0" applyFont="1" applyFill="1" applyBorder="1"/>
    <xf numFmtId="0" fontId="27" fillId="7" borderId="18" xfId="0" applyFont="1" applyFill="1" applyBorder="1" applyAlignment="1">
      <alignment horizontal="center"/>
    </xf>
    <xf numFmtId="167" fontId="5" fillId="0" borderId="14" xfId="0" applyNumberFormat="1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167" fontId="5" fillId="0" borderId="23" xfId="0" applyNumberFormat="1" applyFont="1" applyFill="1" applyBorder="1" applyAlignment="1">
      <alignment horizontal="center"/>
    </xf>
    <xf numFmtId="0" fontId="4" fillId="11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5" fillId="12" borderId="27" xfId="0" applyFont="1" applyFill="1" applyBorder="1" applyAlignment="1">
      <alignment horizontal="center"/>
    </xf>
    <xf numFmtId="164" fontId="5" fillId="12" borderId="28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24" fillId="4" borderId="27" xfId="0" applyFont="1" applyFill="1" applyBorder="1"/>
    <xf numFmtId="2" fontId="31" fillId="0" borderId="22" xfId="0" applyNumberFormat="1" applyFont="1" applyFill="1" applyBorder="1" applyAlignment="1">
      <alignment horizontal="center"/>
    </xf>
    <xf numFmtId="2" fontId="31" fillId="12" borderId="2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07D"/>
      <color rgb="FFCCE9AD"/>
      <color rgb="FFF8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orld-masters-athletics.com/wp-content/uploads/2018/03/appendix-WMA-22.03.2018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"/>
  <sheetViews>
    <sheetView zoomScale="91" zoomScaleNormal="91" workbookViewId="0">
      <selection activeCell="J32" sqref="J32"/>
    </sheetView>
  </sheetViews>
  <sheetFormatPr defaultColWidth="8.85546875" defaultRowHeight="12"/>
  <cols>
    <col min="1" max="1" width="9.5703125" style="1" customWidth="1"/>
    <col min="2" max="2" width="7.85546875" style="4" customWidth="1"/>
    <col min="3" max="15" width="6.85546875" style="2" bestFit="1" customWidth="1"/>
    <col min="16" max="16" width="9.7109375" style="2" customWidth="1"/>
    <col min="17" max="17" width="12" style="2" customWidth="1"/>
    <col min="18" max="18" width="9.85546875" style="2" customWidth="1"/>
    <col min="19" max="19" width="9.140625" style="2" customWidth="1"/>
    <col min="20" max="20" width="8.42578125" style="2" customWidth="1"/>
    <col min="21" max="21" width="8.28515625" style="2" customWidth="1"/>
    <col min="22" max="22" width="8.85546875" style="2" customWidth="1"/>
    <col min="23" max="23" width="6.42578125" style="2" customWidth="1"/>
    <col min="24" max="27" width="6.85546875" style="2" customWidth="1"/>
    <col min="28" max="28" width="7.85546875" style="2" customWidth="1"/>
    <col min="29" max="30" width="6.42578125" style="2" customWidth="1"/>
    <col min="31" max="31" width="7.42578125" style="2" customWidth="1"/>
    <col min="32" max="32" width="8.7109375" style="2" customWidth="1"/>
    <col min="33" max="33" width="9.85546875" style="2" customWidth="1"/>
    <col min="34" max="34" width="9.7109375" style="2" customWidth="1"/>
    <col min="35" max="35" width="8.42578125" style="2" customWidth="1"/>
    <col min="36" max="36" width="10.7109375" style="2" customWidth="1"/>
    <col min="37" max="37" width="10" style="2" customWidth="1"/>
    <col min="38" max="38" width="10.85546875" style="2" customWidth="1"/>
    <col min="39" max="39" width="11.28515625" style="2" customWidth="1"/>
    <col min="40" max="40" width="9.140625" style="2" customWidth="1"/>
    <col min="41" max="41" width="8.42578125" style="2" customWidth="1"/>
    <col min="42" max="42" width="1.7109375" style="2" bestFit="1" customWidth="1"/>
    <col min="43" max="43" width="7.7109375" style="2" customWidth="1"/>
    <col min="44" max="44" width="8.140625" style="2" customWidth="1"/>
    <col min="45" max="16384" width="8.85546875" style="2"/>
  </cols>
  <sheetData>
    <row r="1" spans="1:42">
      <c r="A1" s="10"/>
      <c r="B1" s="9" t="s">
        <v>51</v>
      </c>
      <c r="C1" s="13" t="s">
        <v>15</v>
      </c>
      <c r="D1" s="13" t="s">
        <v>14</v>
      </c>
      <c r="E1" s="13" t="s">
        <v>13</v>
      </c>
      <c r="F1" s="13" t="s">
        <v>4</v>
      </c>
      <c r="G1" s="13" t="s">
        <v>16</v>
      </c>
      <c r="H1" s="13" t="s">
        <v>17</v>
      </c>
      <c r="I1" s="13" t="s">
        <v>18</v>
      </c>
      <c r="J1" s="13" t="s">
        <v>19</v>
      </c>
      <c r="K1" s="13" t="s">
        <v>20</v>
      </c>
      <c r="L1" s="13" t="s">
        <v>21</v>
      </c>
      <c r="M1" s="13" t="s">
        <v>24</v>
      </c>
      <c r="N1" s="13" t="s">
        <v>25</v>
      </c>
      <c r="O1" s="13" t="s">
        <v>22</v>
      </c>
    </row>
    <row r="2" spans="1:42">
      <c r="A2" s="11">
        <v>100</v>
      </c>
      <c r="B2" s="3">
        <v>1</v>
      </c>
      <c r="C2" s="5">
        <v>0.99</v>
      </c>
      <c r="D2" s="6">
        <v>0.95479999999999998</v>
      </c>
      <c r="E2" s="6">
        <v>0.91959999999999997</v>
      </c>
      <c r="F2" s="6">
        <v>0.88439999999999996</v>
      </c>
      <c r="G2" s="6">
        <v>0.84919999999999995</v>
      </c>
      <c r="H2" s="6">
        <v>0.81399999999999995</v>
      </c>
      <c r="I2" s="6">
        <v>0.77880000000000005</v>
      </c>
      <c r="J2" s="6">
        <v>0.73960000000000004</v>
      </c>
      <c r="K2" s="6">
        <v>0.69499999999999995</v>
      </c>
      <c r="L2" s="6">
        <v>0.64200000000000002</v>
      </c>
      <c r="M2" s="6">
        <v>0.57599999999999996</v>
      </c>
      <c r="N2" s="6">
        <v>0.49080000000000001</v>
      </c>
      <c r="O2" s="6">
        <v>0.37859999999999999</v>
      </c>
      <c r="AP2" s="2" t="s">
        <v>27</v>
      </c>
    </row>
    <row r="3" spans="1:42">
      <c r="A3" s="11">
        <v>200</v>
      </c>
      <c r="B3" s="3">
        <v>1</v>
      </c>
      <c r="C3" s="5">
        <v>0.97019999999999995</v>
      </c>
      <c r="D3" s="6">
        <v>0.93420000000000003</v>
      </c>
      <c r="E3" s="6">
        <v>0.8982</v>
      </c>
      <c r="F3" s="6">
        <v>0.86219999999999997</v>
      </c>
      <c r="G3" s="6">
        <v>0.82620000000000005</v>
      </c>
      <c r="H3" s="6">
        <v>0.79020000000000001</v>
      </c>
      <c r="I3" s="6">
        <v>0.75419999999999998</v>
      </c>
      <c r="J3" s="6">
        <v>0.70679999999999998</v>
      </c>
      <c r="K3" s="6">
        <v>0.65449999999999997</v>
      </c>
      <c r="L3" s="6">
        <v>0.5857</v>
      </c>
      <c r="M3" s="6">
        <v>0.49320000000000003</v>
      </c>
      <c r="N3" s="6">
        <v>0.36</v>
      </c>
      <c r="O3" s="6">
        <v>0.29380000000000001</v>
      </c>
    </row>
    <row r="4" spans="1:42">
      <c r="A4" s="11">
        <v>400</v>
      </c>
      <c r="B4" s="3">
        <v>1</v>
      </c>
      <c r="C4" s="5">
        <v>0.97989999999999999</v>
      </c>
      <c r="D4" s="6">
        <v>0.93910000000000005</v>
      </c>
      <c r="E4" s="6">
        <v>0.89829999999999999</v>
      </c>
      <c r="F4" s="6">
        <v>0.85750000000000004</v>
      </c>
      <c r="G4" s="6">
        <v>0.81669999999999998</v>
      </c>
      <c r="H4" s="6">
        <v>0.77149999999999996</v>
      </c>
      <c r="I4" s="6">
        <v>0.72009999999999996</v>
      </c>
      <c r="J4" s="6">
        <v>0.66020000000000001</v>
      </c>
      <c r="K4" s="6">
        <v>0.58889999999999998</v>
      </c>
      <c r="L4" s="6">
        <v>0.50260000000000005</v>
      </c>
      <c r="M4" s="6">
        <v>0.39689999999999998</v>
      </c>
      <c r="N4" s="6">
        <v>0.26650000000000001</v>
      </c>
      <c r="O4" s="6">
        <v>0.2132</v>
      </c>
    </row>
    <row r="5" spans="1:42">
      <c r="A5" s="11">
        <v>800</v>
      </c>
      <c r="B5" s="3">
        <v>1</v>
      </c>
      <c r="C5" s="5">
        <v>0.99509999999999998</v>
      </c>
      <c r="D5" s="6">
        <v>0.95369999999999999</v>
      </c>
      <c r="E5" s="6">
        <v>0.9123</v>
      </c>
      <c r="F5" s="6">
        <v>0.87090000000000001</v>
      </c>
      <c r="G5" s="6">
        <v>0.82950000000000002</v>
      </c>
      <c r="H5" s="6">
        <v>0.78480000000000005</v>
      </c>
      <c r="I5" s="6">
        <v>0.73419999999999996</v>
      </c>
      <c r="J5" s="6">
        <v>0.67520000000000002</v>
      </c>
      <c r="K5" s="6">
        <v>0.60529999999999995</v>
      </c>
      <c r="L5" s="6">
        <v>0.52200000000000002</v>
      </c>
      <c r="M5" s="6">
        <v>0.42280000000000001</v>
      </c>
      <c r="N5" s="6">
        <v>0.30520000000000003</v>
      </c>
      <c r="O5" s="6">
        <v>0.25540000000000002</v>
      </c>
    </row>
    <row r="6" spans="1:42">
      <c r="A6" s="11">
        <v>1500</v>
      </c>
      <c r="B6" s="3">
        <v>1</v>
      </c>
      <c r="C6" s="5">
        <v>0.98719999999999997</v>
      </c>
      <c r="D6" s="6">
        <v>0.94569999999999999</v>
      </c>
      <c r="E6" s="6">
        <v>0.9042</v>
      </c>
      <c r="F6" s="6">
        <v>0.86270000000000002</v>
      </c>
      <c r="G6" s="6">
        <v>0.82120000000000004</v>
      </c>
      <c r="H6" s="6">
        <v>0.77590000000000003</v>
      </c>
      <c r="I6" s="6">
        <v>0.72419999999999995</v>
      </c>
      <c r="J6" s="6">
        <v>0.66349999999999998</v>
      </c>
      <c r="K6" s="6">
        <v>0.59119999999999995</v>
      </c>
      <c r="L6" s="6">
        <v>0.50470000000000004</v>
      </c>
      <c r="M6" s="6">
        <v>0.40139999999999998</v>
      </c>
      <c r="N6" s="6">
        <v>0.314</v>
      </c>
      <c r="O6" s="6">
        <v>0.19989999999999999</v>
      </c>
    </row>
    <row r="7" spans="1:42">
      <c r="A7" s="12" t="s">
        <v>49</v>
      </c>
      <c r="B7" s="3">
        <v>1</v>
      </c>
      <c r="C7" s="5">
        <v>0.98519999999999996</v>
      </c>
      <c r="D7" s="6">
        <v>1.1834</v>
      </c>
      <c r="E7" s="6">
        <v>1.0913999999999999</v>
      </c>
      <c r="F7" s="6">
        <v>1.0964</v>
      </c>
      <c r="G7" s="6">
        <v>1.0044</v>
      </c>
      <c r="H7" s="6">
        <v>0.99239999999999995</v>
      </c>
      <c r="I7" s="6">
        <v>0.90039999999999998</v>
      </c>
      <c r="J7" s="6">
        <v>0.80840000000000001</v>
      </c>
      <c r="K7" s="6">
        <v>0.71140000000000003</v>
      </c>
      <c r="L7" s="6">
        <v>0.59460000000000002</v>
      </c>
      <c r="M7" s="6">
        <v>0.43909999999999999</v>
      </c>
      <c r="N7" s="6">
        <v>0.22090000000000001</v>
      </c>
      <c r="O7" s="6">
        <v>0.18029999999999999</v>
      </c>
    </row>
    <row r="8" spans="1:42">
      <c r="A8" s="12" t="s">
        <v>42</v>
      </c>
      <c r="B8" s="3">
        <v>1</v>
      </c>
      <c r="C8" s="5">
        <v>1.0511999999999999</v>
      </c>
      <c r="D8" s="6">
        <v>1.1035999999999999</v>
      </c>
      <c r="E8" s="6">
        <v>1.1614</v>
      </c>
      <c r="F8" s="6">
        <v>1.2256</v>
      </c>
      <c r="G8" s="6">
        <v>1.2972999999999999</v>
      </c>
      <c r="H8" s="6">
        <v>1.3778999999999999</v>
      </c>
      <c r="I8" s="6">
        <v>1.4708000000000001</v>
      </c>
      <c r="J8" s="6">
        <v>1.5794999999999999</v>
      </c>
      <c r="K8" s="6">
        <v>1.7094</v>
      </c>
      <c r="L8" s="6">
        <v>1.8681000000000001</v>
      </c>
      <c r="M8" s="6">
        <v>2.0672999999999999</v>
      </c>
      <c r="N8" s="6">
        <v>2.3260999999999998</v>
      </c>
      <c r="O8" s="6">
        <v>2.6766000000000001</v>
      </c>
    </row>
    <row r="9" spans="1:42">
      <c r="A9" s="12" t="s">
        <v>43</v>
      </c>
      <c r="B9" s="3">
        <v>1</v>
      </c>
      <c r="C9" s="5">
        <v>1.0820000000000001</v>
      </c>
      <c r="D9" s="6">
        <v>1.1451</v>
      </c>
      <c r="E9" s="6">
        <v>1.2159</v>
      </c>
      <c r="F9" s="6">
        <v>1.2961</v>
      </c>
      <c r="G9" s="6">
        <v>1.3876999999999999</v>
      </c>
      <c r="H9" s="6">
        <v>1.4932000000000001</v>
      </c>
      <c r="I9" s="6">
        <v>1.6160000000000001</v>
      </c>
      <c r="J9" s="6">
        <v>1.7854000000000001</v>
      </c>
      <c r="K9" s="6">
        <v>2.0333000000000001</v>
      </c>
      <c r="L9" s="6">
        <v>2.4342000000000001</v>
      </c>
      <c r="M9" s="6">
        <v>3.202</v>
      </c>
      <c r="N9" s="6">
        <v>4.8402000000000003</v>
      </c>
      <c r="O9" s="8">
        <v>5.4546999999999999</v>
      </c>
    </row>
    <row r="10" spans="1:42">
      <c r="A10" s="12" t="s">
        <v>44</v>
      </c>
      <c r="B10" s="3">
        <v>1</v>
      </c>
      <c r="C10" s="5">
        <v>1.05</v>
      </c>
      <c r="D10" s="6">
        <v>1.1101000000000001</v>
      </c>
      <c r="E10" s="6">
        <v>1.1776</v>
      </c>
      <c r="F10" s="6">
        <v>1.2538</v>
      </c>
      <c r="G10" s="6">
        <v>1.3405</v>
      </c>
      <c r="H10" s="6">
        <v>1.44</v>
      </c>
      <c r="I10" s="6">
        <v>1.5557000000000001</v>
      </c>
      <c r="J10" s="6">
        <v>1.6942999999999999</v>
      </c>
      <c r="K10" s="6">
        <v>1.8694999999999999</v>
      </c>
      <c r="L10" s="6">
        <v>2.1644999999999999</v>
      </c>
      <c r="M10" s="6">
        <v>2.9154</v>
      </c>
      <c r="N10" s="6">
        <v>3.2696000000000001</v>
      </c>
      <c r="O10" s="6">
        <v>4.4234999999999998</v>
      </c>
    </row>
    <row r="11" spans="1:42">
      <c r="A11" s="12" t="s">
        <v>47</v>
      </c>
      <c r="B11" s="3">
        <v>1</v>
      </c>
      <c r="C11" s="5">
        <v>1.0367999999999999</v>
      </c>
      <c r="D11" s="6">
        <v>1.1100000000000001</v>
      </c>
      <c r="E11" s="6">
        <v>1.1942999999999999</v>
      </c>
      <c r="F11" s="6">
        <v>1.2606999999999999</v>
      </c>
      <c r="G11" s="6">
        <v>1.3706</v>
      </c>
      <c r="H11" s="6">
        <v>1.5015000000000001</v>
      </c>
      <c r="I11" s="6">
        <v>1.66</v>
      </c>
      <c r="J11" s="6">
        <v>1.8559000000000001</v>
      </c>
      <c r="K11" s="6">
        <v>1.8324</v>
      </c>
      <c r="L11" s="6">
        <v>2.0741999999999998</v>
      </c>
      <c r="M11" s="6">
        <v>2.3894000000000002</v>
      </c>
      <c r="N11" s="6">
        <v>2.8176000000000001</v>
      </c>
      <c r="O11" s="6">
        <v>3.4327999999999999</v>
      </c>
    </row>
    <row r="12" spans="1:42">
      <c r="A12" s="12" t="s">
        <v>50</v>
      </c>
      <c r="B12" s="3">
        <v>1</v>
      </c>
      <c r="C12" s="5">
        <v>1.0367999999999999</v>
      </c>
      <c r="D12" s="6">
        <v>1.115</v>
      </c>
      <c r="E12" s="6">
        <v>1.2058</v>
      </c>
      <c r="F12" s="6">
        <v>1.3128</v>
      </c>
      <c r="G12" s="6">
        <v>1.4407000000000001</v>
      </c>
      <c r="H12" s="6">
        <v>1.5961000000000001</v>
      </c>
      <c r="I12" s="6">
        <v>1.7927</v>
      </c>
      <c r="J12" s="6">
        <v>2.0541999999999998</v>
      </c>
      <c r="K12" s="6">
        <v>2.1545999999999998</v>
      </c>
      <c r="L12" s="6">
        <v>2.5219999999999998</v>
      </c>
      <c r="M12" s="6">
        <v>3.0404</v>
      </c>
      <c r="N12" s="6">
        <v>3.827</v>
      </c>
      <c r="O12" s="6">
        <v>5.1626000000000003</v>
      </c>
    </row>
    <row r="13" spans="1:42">
      <c r="A13" s="12" t="s">
        <v>48</v>
      </c>
      <c r="B13" s="3">
        <v>1</v>
      </c>
      <c r="C13" s="5">
        <v>1.0621</v>
      </c>
      <c r="D13" s="6">
        <v>1.1475</v>
      </c>
      <c r="E13" s="6">
        <v>1.2479</v>
      </c>
      <c r="F13" s="6">
        <v>1.3147</v>
      </c>
      <c r="G13" s="6">
        <v>1.4481999999999999</v>
      </c>
      <c r="H13" s="6">
        <v>1.6117999999999999</v>
      </c>
      <c r="I13" s="6">
        <v>1.8170999999999999</v>
      </c>
      <c r="J13" s="6">
        <v>2.0992000000000002</v>
      </c>
      <c r="K13" s="6">
        <v>2.2793999999999999</v>
      </c>
      <c r="L13" s="6">
        <v>2.7128999999999999</v>
      </c>
      <c r="M13" s="6">
        <v>3.35</v>
      </c>
      <c r="N13" s="6">
        <v>4.3781999999999996</v>
      </c>
      <c r="O13" s="6">
        <v>6.3170999999999999</v>
      </c>
    </row>
    <row r="15" spans="1:42">
      <c r="F15" s="2" t="s">
        <v>27</v>
      </c>
      <c r="G15" s="2" t="s">
        <v>27</v>
      </c>
    </row>
    <row r="16" spans="1:42">
      <c r="A16" s="10"/>
      <c r="B16" s="52" t="s">
        <v>162</v>
      </c>
      <c r="C16" s="53" t="s">
        <v>163</v>
      </c>
      <c r="D16" s="53" t="s">
        <v>164</v>
      </c>
      <c r="E16" s="53" t="s">
        <v>165</v>
      </c>
      <c r="F16" s="53" t="s">
        <v>166</v>
      </c>
      <c r="G16" s="53" t="s">
        <v>167</v>
      </c>
      <c r="H16" s="53" t="s">
        <v>168</v>
      </c>
      <c r="I16" s="53" t="s">
        <v>169</v>
      </c>
      <c r="J16" s="53" t="s">
        <v>170</v>
      </c>
      <c r="K16" s="53" t="s">
        <v>171</v>
      </c>
      <c r="L16" s="53" t="s">
        <v>207</v>
      </c>
      <c r="M16" s="53" t="s">
        <v>208</v>
      </c>
      <c r="N16" s="53" t="s">
        <v>209</v>
      </c>
      <c r="O16" s="53" t="s">
        <v>210</v>
      </c>
      <c r="P16" s="53" t="s">
        <v>211</v>
      </c>
    </row>
    <row r="17" spans="1:16">
      <c r="A17" s="10">
        <v>100</v>
      </c>
      <c r="B17" s="55">
        <v>1</v>
      </c>
      <c r="C17" s="5">
        <v>0.9869</v>
      </c>
      <c r="D17" s="56">
        <v>0.95779999999999998</v>
      </c>
      <c r="E17" s="56">
        <v>0.92869999999999997</v>
      </c>
      <c r="F17" s="56">
        <v>0.89959999999999996</v>
      </c>
      <c r="G17" s="56">
        <v>0.87050000000000005</v>
      </c>
      <c r="H17" s="56">
        <v>0.84140000000000004</v>
      </c>
      <c r="I17" s="56">
        <v>0.81110000000000004</v>
      </c>
      <c r="J17" s="56">
        <v>0.7782</v>
      </c>
      <c r="K17" s="56">
        <v>0.7409</v>
      </c>
      <c r="L17" s="56">
        <v>0.69669999999999999</v>
      </c>
      <c r="M17" s="56">
        <v>0.64229999999999998</v>
      </c>
      <c r="N17" s="56">
        <v>0.57350000000000001</v>
      </c>
      <c r="O17" s="56">
        <v>0.48499999999999999</v>
      </c>
      <c r="P17" s="7">
        <v>0.27350000000000002</v>
      </c>
    </row>
    <row r="18" spans="1:16">
      <c r="A18" s="10">
        <v>400</v>
      </c>
      <c r="B18" s="55">
        <v>1</v>
      </c>
      <c r="C18" s="5">
        <v>0.96540000000000004</v>
      </c>
      <c r="D18" s="56">
        <v>0.93540000000000001</v>
      </c>
      <c r="E18" s="56">
        <v>0.90539999999999998</v>
      </c>
      <c r="F18" s="56">
        <v>0.87539999999999996</v>
      </c>
      <c r="G18" s="56">
        <v>0.84540000000000004</v>
      </c>
      <c r="H18" s="56">
        <v>0.81540000000000001</v>
      </c>
      <c r="I18" s="56">
        <v>0.78359999999999996</v>
      </c>
      <c r="J18" s="56">
        <v>0.746</v>
      </c>
      <c r="K18" s="56">
        <v>0.69840000000000002</v>
      </c>
      <c r="L18" s="56">
        <v>0.63629999999999998</v>
      </c>
      <c r="M18" s="56">
        <v>0.55479999999999996</v>
      </c>
      <c r="N18" s="56">
        <v>0.44850000000000001</v>
      </c>
      <c r="O18" s="56">
        <v>0.31140000000000001</v>
      </c>
      <c r="P18" s="7">
        <v>0.24690000000000001</v>
      </c>
    </row>
    <row r="19" spans="1:16">
      <c r="A19" s="10">
        <v>1500</v>
      </c>
      <c r="B19" s="55">
        <v>1</v>
      </c>
      <c r="C19" s="5">
        <v>0.99129999999999996</v>
      </c>
      <c r="D19" s="56">
        <v>0.95189999999999997</v>
      </c>
      <c r="E19" s="56">
        <v>0.91249999999999998</v>
      </c>
      <c r="F19" s="56">
        <v>0.87309999999999999</v>
      </c>
      <c r="G19" s="56">
        <v>0.8337</v>
      </c>
      <c r="H19" s="56">
        <v>0.79390000000000005</v>
      </c>
      <c r="I19" s="56">
        <v>0.75290000000000001</v>
      </c>
      <c r="J19" s="56">
        <v>0.70789999999999997</v>
      </c>
      <c r="K19" s="56">
        <v>0.65559999999999996</v>
      </c>
      <c r="L19" s="56">
        <v>0.59199999999999997</v>
      </c>
      <c r="M19" s="56">
        <v>0.5121</v>
      </c>
      <c r="N19" s="56">
        <v>0.40949999999999998</v>
      </c>
      <c r="O19" s="56">
        <v>0.27589999999999998</v>
      </c>
      <c r="P19" s="7">
        <v>0.1908</v>
      </c>
    </row>
    <row r="20" spans="1:16">
      <c r="A20" s="54" t="s">
        <v>49</v>
      </c>
      <c r="B20" s="55">
        <v>1</v>
      </c>
      <c r="C20" s="5">
        <v>0.99009999999999998</v>
      </c>
      <c r="D20" s="56">
        <v>0.9526</v>
      </c>
      <c r="E20" s="56">
        <v>0.91510000000000002</v>
      </c>
      <c r="F20" s="56">
        <v>0.96040000000000003</v>
      </c>
      <c r="G20" s="56">
        <v>0.92290000000000005</v>
      </c>
      <c r="H20" s="56">
        <v>0.9012</v>
      </c>
      <c r="I20" s="56">
        <v>0.86370000000000002</v>
      </c>
      <c r="J20" s="56">
        <v>1.022</v>
      </c>
      <c r="K20" s="56">
        <v>0.98450000000000004</v>
      </c>
      <c r="L20" s="56">
        <v>0.89119999999999999</v>
      </c>
      <c r="M20" s="56">
        <v>0.83440000000000003</v>
      </c>
      <c r="N20" s="56">
        <v>0.74960000000000004</v>
      </c>
      <c r="O20" s="56">
        <v>0.6129</v>
      </c>
      <c r="P20" s="7">
        <v>0.29809999999999998</v>
      </c>
    </row>
    <row r="21" spans="1:16">
      <c r="A21" s="54" t="s">
        <v>42</v>
      </c>
      <c r="B21" s="55">
        <v>1</v>
      </c>
      <c r="C21" s="5">
        <v>1.026</v>
      </c>
      <c r="D21" s="56">
        <v>1.0486</v>
      </c>
      <c r="E21" s="56">
        <v>1.1022000000000001</v>
      </c>
      <c r="F21" s="56">
        <v>1.1617</v>
      </c>
      <c r="G21" s="56">
        <v>1.228</v>
      </c>
      <c r="H21" s="56">
        <v>1.3025</v>
      </c>
      <c r="I21" s="56">
        <v>1.3869</v>
      </c>
      <c r="J21" s="56">
        <v>1.4832000000000001</v>
      </c>
      <c r="K21" s="56">
        <v>1.5943000000000001</v>
      </c>
      <c r="L21" s="56">
        <v>1.7241</v>
      </c>
      <c r="M21" s="56">
        <v>1.8778999999999999</v>
      </c>
      <c r="N21" s="56">
        <v>2.0634999999999999</v>
      </c>
      <c r="O21" s="56">
        <v>2.2925</v>
      </c>
      <c r="P21" s="7">
        <v>3.5</v>
      </c>
    </row>
    <row r="22" spans="1:16">
      <c r="A22" s="54" t="s">
        <v>43</v>
      </c>
      <c r="B22" s="55">
        <v>1</v>
      </c>
      <c r="C22" s="5">
        <v>1.0167999999999999</v>
      </c>
      <c r="D22" s="56">
        <v>1.0772999999999999</v>
      </c>
      <c r="E22" s="56">
        <v>1.1480999999999999</v>
      </c>
      <c r="F22" s="56">
        <v>1.2272000000000001</v>
      </c>
      <c r="G22" s="56">
        <v>1.3182</v>
      </c>
      <c r="H22" s="56">
        <v>1.4236</v>
      </c>
      <c r="I22" s="56">
        <v>1.5475000000000001</v>
      </c>
      <c r="J22" s="56">
        <v>1.6949000000000001</v>
      </c>
      <c r="K22" s="56">
        <v>1.8733</v>
      </c>
      <c r="L22" s="56">
        <v>2.0937999999999999</v>
      </c>
      <c r="M22" s="56">
        <v>2.3730000000000002</v>
      </c>
      <c r="N22" s="56">
        <v>2.7382</v>
      </c>
      <c r="O22" s="56">
        <v>3.2362000000000002</v>
      </c>
      <c r="P22" s="7">
        <v>4.8547000000000002</v>
      </c>
    </row>
    <row r="23" spans="1:16">
      <c r="A23" s="54" t="s">
        <v>44</v>
      </c>
      <c r="B23" s="55">
        <v>1</v>
      </c>
      <c r="C23" s="5">
        <v>1.0317000000000001</v>
      </c>
      <c r="D23" s="56">
        <v>1.0899000000000001</v>
      </c>
      <c r="E23" s="56">
        <v>1.1551</v>
      </c>
      <c r="F23" s="56">
        <v>1.2285999999999999</v>
      </c>
      <c r="G23" s="56">
        <v>1.3121</v>
      </c>
      <c r="H23" s="56">
        <v>1.4077999999999999</v>
      </c>
      <c r="I23" s="56">
        <v>1.5185999999999999</v>
      </c>
      <c r="J23" s="56">
        <v>1.6482000000000001</v>
      </c>
      <c r="K23" s="56">
        <v>1.8021</v>
      </c>
      <c r="L23" s="56">
        <v>1.9876</v>
      </c>
      <c r="M23" s="56">
        <v>2.2158000000000002</v>
      </c>
      <c r="N23" s="56">
        <v>2.5030999999999999</v>
      </c>
      <c r="O23" s="56">
        <v>2.8759999999999999</v>
      </c>
      <c r="P23" s="7">
        <v>6.4391999999999996</v>
      </c>
    </row>
    <row r="24" spans="1:16">
      <c r="A24" s="54" t="s">
        <v>47</v>
      </c>
      <c r="B24" s="55">
        <v>1</v>
      </c>
      <c r="C24" s="5">
        <v>1.0371999999999999</v>
      </c>
      <c r="D24" s="56">
        <v>1.1136999999999999</v>
      </c>
      <c r="E24" s="56">
        <v>1.2022999999999999</v>
      </c>
      <c r="F24" s="56">
        <v>1.1720999999999999</v>
      </c>
      <c r="G24" s="56">
        <v>1.2706</v>
      </c>
      <c r="H24" s="56">
        <v>1.2482</v>
      </c>
      <c r="I24" s="56">
        <v>1.3607</v>
      </c>
      <c r="J24" s="56">
        <v>1.2806</v>
      </c>
      <c r="K24" s="56">
        <v>1.3993</v>
      </c>
      <c r="L24" s="56">
        <v>1.5053000000000001</v>
      </c>
      <c r="M24" s="56">
        <v>1.6866000000000001</v>
      </c>
      <c r="N24" s="56">
        <v>1.9535</v>
      </c>
      <c r="O24" s="56">
        <v>2.4043999999999999</v>
      </c>
      <c r="P24" s="7">
        <v>3.3512</v>
      </c>
    </row>
    <row r="25" spans="1:16">
      <c r="A25" s="54" t="s">
        <v>50</v>
      </c>
      <c r="B25" s="55">
        <v>1</v>
      </c>
      <c r="C25" s="5">
        <v>1.0143</v>
      </c>
      <c r="D25" s="56">
        <v>1.1013999999999999</v>
      </c>
      <c r="E25" s="56">
        <v>1.2049000000000001</v>
      </c>
      <c r="F25" s="56">
        <v>1.0218</v>
      </c>
      <c r="G25" s="56">
        <v>1.1103000000000001</v>
      </c>
      <c r="H25" s="56">
        <v>1.0628</v>
      </c>
      <c r="I25" s="56">
        <v>1.1637</v>
      </c>
      <c r="J25" s="56">
        <v>1.2781</v>
      </c>
      <c r="K25" s="56">
        <v>1.4332</v>
      </c>
      <c r="L25" s="56">
        <v>1.6440999999999999</v>
      </c>
      <c r="M25" s="56">
        <v>1.9508000000000001</v>
      </c>
      <c r="N25" s="56">
        <v>2.4401999999999999</v>
      </c>
      <c r="O25" s="56">
        <v>3.3477999999999999</v>
      </c>
      <c r="P25" s="7">
        <v>5.6116000000000001</v>
      </c>
    </row>
    <row r="26" spans="1:16">
      <c r="A26" s="54" t="s">
        <v>48</v>
      </c>
      <c r="B26" s="55">
        <v>1</v>
      </c>
      <c r="C26" s="5">
        <v>1.0125999999999999</v>
      </c>
      <c r="D26" s="56">
        <v>1.0862000000000001</v>
      </c>
      <c r="E26" s="56">
        <v>1.1716</v>
      </c>
      <c r="F26" s="56">
        <v>1.2278</v>
      </c>
      <c r="G26" s="56">
        <v>1.3380000000000001</v>
      </c>
      <c r="H26" s="56">
        <v>1.4139999999999999</v>
      </c>
      <c r="I26" s="56">
        <v>1.5620000000000001</v>
      </c>
      <c r="J26" s="56">
        <v>1.6800999999999999</v>
      </c>
      <c r="K26" s="56">
        <v>1.8932</v>
      </c>
      <c r="L26" s="56">
        <v>2.0952000000000002</v>
      </c>
      <c r="M26" s="56">
        <v>2.4378000000000002</v>
      </c>
      <c r="N26" s="56">
        <v>2.9137</v>
      </c>
      <c r="O26" s="56">
        <v>3.6206</v>
      </c>
      <c r="P26" s="7">
        <v>8.7034000000000002</v>
      </c>
    </row>
  </sheetData>
  <phoneticPr fontId="2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304CD-FE9B-4000-BD4A-728F4197983D}">
  <sheetPr>
    <tabColor rgb="FF92D050"/>
  </sheetPr>
  <dimension ref="A1:BU28"/>
  <sheetViews>
    <sheetView zoomScale="90" zoomScaleNormal="90" workbookViewId="0">
      <pane xSplit="7" ySplit="1" topLeftCell="H7" activePane="bottomRight" state="frozen"/>
      <selection pane="topRight" activeCell="H1" sqref="H1"/>
      <selection pane="bottomLeft" activeCell="A2" sqref="A2"/>
      <selection pane="bottomRight" activeCell="BK25" sqref="BK25"/>
    </sheetView>
  </sheetViews>
  <sheetFormatPr defaultRowHeight="15.75"/>
  <cols>
    <col min="1" max="1" width="4" style="303" customWidth="1"/>
    <col min="2" max="2" width="3.85546875" style="16" bestFit="1" customWidth="1"/>
    <col min="3" max="3" width="8.42578125" style="16" bestFit="1" customWidth="1"/>
    <col min="4" max="4" width="13.85546875" style="16" bestFit="1" customWidth="1"/>
    <col min="5" max="5" width="31.140625" style="16" customWidth="1"/>
    <col min="6" max="6" width="4.5703125" style="16" bestFit="1" customWidth="1"/>
    <col min="7" max="7" width="6.5703125" style="16" hidden="1" customWidth="1"/>
    <col min="8" max="8" width="6.5703125" style="303" customWidth="1"/>
    <col min="9" max="9" width="9" style="303" hidden="1" customWidth="1"/>
    <col min="10" max="10" width="8.28515625" style="303" hidden="1" customWidth="1"/>
    <col min="11" max="12" width="9.140625" style="303" hidden="1" customWidth="1"/>
    <col min="13" max="13" width="6" style="377" customWidth="1"/>
    <col min="14" max="14" width="6.140625" style="303" customWidth="1"/>
    <col min="15" max="18" width="9.140625" style="303" hidden="1" customWidth="1"/>
    <col min="19" max="19" width="6" style="377" customWidth="1"/>
    <col min="20" max="20" width="6.28515625" style="303" customWidth="1"/>
    <col min="21" max="24" width="9.140625" style="303" hidden="1" customWidth="1"/>
    <col min="25" max="25" width="6" style="377" customWidth="1"/>
    <col min="26" max="26" width="5.7109375" style="303" customWidth="1"/>
    <col min="27" max="30" width="0" style="303" hidden="1" customWidth="1"/>
    <col min="31" max="31" width="6" style="377" customWidth="1"/>
    <col min="32" max="32" width="6.140625" style="303" customWidth="1"/>
    <col min="33" max="35" width="9.140625" style="303" hidden="1" customWidth="1"/>
    <col min="36" max="36" width="0" style="303" hidden="1" customWidth="1"/>
    <col min="37" max="37" width="6" style="377" customWidth="1"/>
    <col min="38" max="38" width="6.28515625" style="303" customWidth="1"/>
    <col min="39" max="39" width="9" style="303" hidden="1" customWidth="1"/>
    <col min="40" max="40" width="8.28515625" style="303" hidden="1" customWidth="1"/>
    <col min="41" max="42" width="9.140625" style="303" hidden="1" customWidth="1"/>
    <col min="43" max="43" width="6" style="377" customWidth="1"/>
    <col min="44" max="44" width="6.140625" style="303" customWidth="1"/>
    <col min="45" max="48" width="9.140625" style="303" hidden="1" customWidth="1"/>
    <col min="49" max="49" width="6" style="377" customWidth="1"/>
    <col min="50" max="50" width="5.42578125" style="303" customWidth="1"/>
    <col min="51" max="54" width="0" style="303" hidden="1" customWidth="1"/>
    <col min="55" max="55" width="6" style="377" customWidth="1"/>
    <col min="56" max="56" width="6.42578125" style="303" customWidth="1"/>
    <col min="57" max="60" width="9.140625" style="303" hidden="1" customWidth="1"/>
    <col min="61" max="61" width="6" style="377" customWidth="1"/>
    <col min="62" max="62" width="2.28515625" style="303" customWidth="1"/>
    <col min="63" max="63" width="5.28515625" style="303" customWidth="1"/>
    <col min="64" max="64" width="7" style="16" hidden="1" customWidth="1"/>
    <col min="65" max="68" width="9.140625" style="16" hidden="1" customWidth="1"/>
    <col min="69" max="69" width="6" style="67" customWidth="1"/>
    <col min="70" max="70" width="1.42578125" style="16" customWidth="1"/>
    <col min="71" max="71" width="12.7109375" style="66" customWidth="1"/>
    <col min="72" max="72" width="1.140625" style="16" customWidth="1"/>
    <col min="73" max="73" width="6.140625" style="68" customWidth="1"/>
    <col min="74" max="16384" width="9.140625" style="16"/>
  </cols>
  <sheetData>
    <row r="1" spans="1:73" s="267" customFormat="1" ht="37.5" customHeight="1" thickBot="1">
      <c r="A1" s="305" t="s">
        <v>352</v>
      </c>
      <c r="B1" s="397" t="s">
        <v>351</v>
      </c>
      <c r="C1" s="282" t="s">
        <v>160</v>
      </c>
      <c r="D1" s="282" t="s">
        <v>350</v>
      </c>
      <c r="E1" s="282" t="s">
        <v>349</v>
      </c>
      <c r="F1" s="282" t="s">
        <v>161</v>
      </c>
      <c r="G1" s="283" t="s">
        <v>368</v>
      </c>
      <c r="H1" s="352">
        <v>100</v>
      </c>
      <c r="I1" s="353" t="s">
        <v>172</v>
      </c>
      <c r="J1" s="353" t="s">
        <v>173</v>
      </c>
      <c r="K1" s="353" t="s">
        <v>196</v>
      </c>
      <c r="L1" s="353" t="s">
        <v>175</v>
      </c>
      <c r="M1" s="354" t="s">
        <v>46</v>
      </c>
      <c r="N1" s="352" t="s">
        <v>44</v>
      </c>
      <c r="O1" s="353" t="s">
        <v>172</v>
      </c>
      <c r="P1" s="353" t="s">
        <v>173</v>
      </c>
      <c r="Q1" s="353" t="s">
        <v>179</v>
      </c>
      <c r="R1" s="353" t="s">
        <v>175</v>
      </c>
      <c r="S1" s="354" t="s">
        <v>46</v>
      </c>
      <c r="T1" s="352" t="s">
        <v>47</v>
      </c>
      <c r="U1" s="353" t="s">
        <v>172</v>
      </c>
      <c r="V1" s="353" t="s">
        <v>173</v>
      </c>
      <c r="W1" s="353" t="s">
        <v>177</v>
      </c>
      <c r="X1" s="353" t="s">
        <v>175</v>
      </c>
      <c r="Y1" s="354" t="s">
        <v>46</v>
      </c>
      <c r="Z1" s="352" t="s">
        <v>42</v>
      </c>
      <c r="AA1" s="353" t="s">
        <v>172</v>
      </c>
      <c r="AB1" s="353" t="s">
        <v>173</v>
      </c>
      <c r="AC1" s="353" t="s">
        <v>176</v>
      </c>
      <c r="AD1" s="353" t="s">
        <v>175</v>
      </c>
      <c r="AE1" s="354" t="s">
        <v>46</v>
      </c>
      <c r="AF1" s="352">
        <v>400</v>
      </c>
      <c r="AG1" s="353" t="s">
        <v>172</v>
      </c>
      <c r="AH1" s="353" t="s">
        <v>173</v>
      </c>
      <c r="AI1" s="353" t="s">
        <v>184</v>
      </c>
      <c r="AJ1" s="353" t="s">
        <v>175</v>
      </c>
      <c r="AK1" s="354" t="s">
        <v>46</v>
      </c>
      <c r="AL1" s="352" t="s">
        <v>49</v>
      </c>
      <c r="AM1" s="353" t="s">
        <v>172</v>
      </c>
      <c r="AN1" s="353" t="s">
        <v>173</v>
      </c>
      <c r="AO1" s="353" t="s">
        <v>174</v>
      </c>
      <c r="AP1" s="353" t="s">
        <v>175</v>
      </c>
      <c r="AQ1" s="354" t="s">
        <v>46</v>
      </c>
      <c r="AR1" s="352" t="s">
        <v>50</v>
      </c>
      <c r="AS1" s="353" t="s">
        <v>172</v>
      </c>
      <c r="AT1" s="353" t="s">
        <v>173</v>
      </c>
      <c r="AU1" s="353" t="s">
        <v>186</v>
      </c>
      <c r="AV1" s="353" t="s">
        <v>175</v>
      </c>
      <c r="AW1" s="354" t="s">
        <v>46</v>
      </c>
      <c r="AX1" s="352" t="s">
        <v>43</v>
      </c>
      <c r="AY1" s="353" t="s">
        <v>172</v>
      </c>
      <c r="AZ1" s="353" t="s">
        <v>173</v>
      </c>
      <c r="BA1" s="353" t="s">
        <v>185</v>
      </c>
      <c r="BB1" s="353" t="s">
        <v>175</v>
      </c>
      <c r="BC1" s="354" t="s">
        <v>46</v>
      </c>
      <c r="BD1" s="352" t="s">
        <v>48</v>
      </c>
      <c r="BE1" s="353" t="s">
        <v>172</v>
      </c>
      <c r="BF1" s="353" t="s">
        <v>173</v>
      </c>
      <c r="BG1" s="353" t="s">
        <v>180</v>
      </c>
      <c r="BH1" s="353" t="s">
        <v>175</v>
      </c>
      <c r="BI1" s="354" t="s">
        <v>46</v>
      </c>
      <c r="BJ1" s="355">
        <v>1500</v>
      </c>
      <c r="BK1" s="356"/>
      <c r="BL1" s="282" t="s">
        <v>182</v>
      </c>
      <c r="BM1" s="284" t="s">
        <v>172</v>
      </c>
      <c r="BN1" s="284" t="s">
        <v>173</v>
      </c>
      <c r="BO1" s="284" t="s">
        <v>187</v>
      </c>
      <c r="BP1" s="284" t="s">
        <v>175</v>
      </c>
      <c r="BQ1" s="285" t="s">
        <v>46</v>
      </c>
      <c r="BS1" s="398" t="s">
        <v>183</v>
      </c>
      <c r="BU1" s="286" t="s">
        <v>353</v>
      </c>
    </row>
    <row r="2" spans="1:73" s="17" customFormat="1" ht="4.5" customHeight="1" thickBot="1">
      <c r="A2" s="341"/>
      <c r="C2" s="61"/>
      <c r="D2" s="61"/>
      <c r="E2" s="61"/>
      <c r="F2" s="61"/>
      <c r="G2" s="61"/>
      <c r="H2" s="357"/>
      <c r="I2" s="341"/>
      <c r="J2" s="341"/>
      <c r="K2" s="341"/>
      <c r="L2" s="341"/>
      <c r="M2" s="358"/>
      <c r="N2" s="357"/>
      <c r="O2" s="341"/>
      <c r="P2" s="341"/>
      <c r="Q2" s="341"/>
      <c r="R2" s="341"/>
      <c r="S2" s="358"/>
      <c r="T2" s="357"/>
      <c r="U2" s="341"/>
      <c r="V2" s="341"/>
      <c r="W2" s="341"/>
      <c r="X2" s="341"/>
      <c r="Y2" s="358"/>
      <c r="Z2" s="357"/>
      <c r="AA2" s="341"/>
      <c r="AB2" s="341"/>
      <c r="AC2" s="341"/>
      <c r="AD2" s="341"/>
      <c r="AE2" s="358"/>
      <c r="AF2" s="357"/>
      <c r="AG2" s="341"/>
      <c r="AH2" s="341"/>
      <c r="AI2" s="341"/>
      <c r="AJ2" s="341"/>
      <c r="AK2" s="358"/>
      <c r="AL2" s="357"/>
      <c r="AM2" s="341"/>
      <c r="AN2" s="341"/>
      <c r="AO2" s="341"/>
      <c r="AP2" s="341"/>
      <c r="AQ2" s="358"/>
      <c r="AR2" s="357"/>
      <c r="AS2" s="341"/>
      <c r="AT2" s="341"/>
      <c r="AU2" s="341"/>
      <c r="AV2" s="341"/>
      <c r="AW2" s="358"/>
      <c r="AX2" s="357"/>
      <c r="AY2" s="341"/>
      <c r="AZ2" s="341"/>
      <c r="BA2" s="341"/>
      <c r="BB2" s="341"/>
      <c r="BC2" s="358"/>
      <c r="BD2" s="357"/>
      <c r="BE2" s="341"/>
      <c r="BF2" s="341"/>
      <c r="BG2" s="341"/>
      <c r="BH2" s="341"/>
      <c r="BI2" s="358"/>
      <c r="BJ2" s="359"/>
      <c r="BK2" s="359"/>
      <c r="BL2" s="61"/>
      <c r="BQ2" s="74"/>
      <c r="BS2" s="72"/>
      <c r="BU2" s="73"/>
    </row>
    <row r="3" spans="1:73" s="17" customFormat="1">
      <c r="A3" s="342">
        <v>1</v>
      </c>
      <c r="B3" s="260">
        <v>21</v>
      </c>
      <c r="C3" s="242" t="s">
        <v>419</v>
      </c>
      <c r="D3" s="242" t="s">
        <v>420</v>
      </c>
      <c r="E3" s="242" t="s">
        <v>418</v>
      </c>
      <c r="F3" s="243" t="s">
        <v>165</v>
      </c>
      <c r="G3" s="262" t="str">
        <f>VLOOKUP(F3,'Other specs'!$A$67:$B$78,2)</f>
        <v>M45</v>
      </c>
      <c r="H3" s="360">
        <v>14.79</v>
      </c>
      <c r="I3" s="361" t="str">
        <f>CONCATENATE($G3, " ",H$1)</f>
        <v>M45 100</v>
      </c>
      <c r="J3" s="361">
        <f>VLOOKUP(I3,LookupM!$A$1:$B$100,2)</f>
        <v>0.92869999999999997</v>
      </c>
      <c r="K3" s="361">
        <f>CEILING(J3*H3,0.01)</f>
        <v>13.74</v>
      </c>
      <c r="L3" s="361">
        <f>IF(K3&gt;0, (FLOOR((25.4347*POWER((18-K3),1.81)),1)),0)</f>
        <v>350</v>
      </c>
      <c r="M3" s="362">
        <f>L3</f>
        <v>350</v>
      </c>
      <c r="N3" s="360">
        <v>3.78</v>
      </c>
      <c r="O3" s="361" t="str">
        <f>CONCATENATE($G3, " ",N$1)</f>
        <v>M45 Long</v>
      </c>
      <c r="P3" s="361">
        <f>VLOOKUP(O3,LookupM!$A$1:$B$100,2)</f>
        <v>1.1551</v>
      </c>
      <c r="Q3" s="361">
        <f>FLOOR(P3*N3,0.01)</f>
        <v>4.3600000000000003</v>
      </c>
      <c r="R3" s="361">
        <f>IF(Q3&gt;0, (FLOOR((0.14354*POWER((Q3*100-220),1.4)),1)),0)</f>
        <v>266</v>
      </c>
      <c r="S3" s="362">
        <f>R3</f>
        <v>266</v>
      </c>
      <c r="T3" s="360">
        <v>7.75</v>
      </c>
      <c r="U3" s="361" t="str">
        <f>CONCATENATE($G3, " ",T$1)</f>
        <v>M45 Shot</v>
      </c>
      <c r="V3" s="361">
        <f>VLOOKUP(U3,LookupM!$A$1:$B$100,2)</f>
        <v>1.2022999999999999</v>
      </c>
      <c r="W3" s="361">
        <f>FLOOR(V3*T3,0.01)</f>
        <v>9.31</v>
      </c>
      <c r="X3" s="361">
        <f>IF(W3&gt;0, (FLOOR((51.39*POWER((W3-1.5),1.05)),1)),0)</f>
        <v>444</v>
      </c>
      <c r="Y3" s="362">
        <f>X3</f>
        <v>444</v>
      </c>
      <c r="Z3" s="360">
        <v>1.35</v>
      </c>
      <c r="AA3" s="361" t="str">
        <f>CONCATENATE($G3, " ",Z$1)</f>
        <v>M45 High</v>
      </c>
      <c r="AB3" s="361">
        <f>VLOOKUP(AA3,LookupM!$A$1:$B$100,2)</f>
        <v>1.1022000000000001</v>
      </c>
      <c r="AC3" s="361">
        <f>FLOOR(AB3*Z3,0.01)</f>
        <v>1.48</v>
      </c>
      <c r="AD3" s="361">
        <f>IF(AC3&gt;0, (FLOOR((0.8465*POWER((AC3*100-75),1.42)),1)),0)</f>
        <v>374</v>
      </c>
      <c r="AE3" s="362">
        <f>AD3</f>
        <v>374</v>
      </c>
      <c r="AF3" s="360">
        <v>76.760000000000005</v>
      </c>
      <c r="AG3" s="361" t="str">
        <f>CONCATENATE($G3, " ",AF$1)</f>
        <v>M45 400</v>
      </c>
      <c r="AH3" s="361">
        <f>VLOOKUP(AG3,LookupM!$A$1:$B$100,2)</f>
        <v>0.90539999999999998</v>
      </c>
      <c r="AI3" s="361">
        <f>CEILING(AH3*AF3,0.01)</f>
        <v>69.5</v>
      </c>
      <c r="AJ3" s="361">
        <f>IF(AI3&gt;0, (FLOOR((1.53775*POWER((82-AI3),1.81)),1)),0)</f>
        <v>148</v>
      </c>
      <c r="AK3" s="362">
        <f>AJ3</f>
        <v>148</v>
      </c>
      <c r="AL3" s="360">
        <v>24.93</v>
      </c>
      <c r="AM3" s="361" t="str">
        <f>CONCATENATE($G3, " ",AL$1)</f>
        <v>M45 Hurd</v>
      </c>
      <c r="AN3" s="361">
        <f>VLOOKUP(AM3,LookupM!$A$1:$B$100,2)</f>
        <v>0.91510000000000002</v>
      </c>
      <c r="AO3" s="361">
        <f>CEILING(AN3*AL3,0.01)</f>
        <v>22.82</v>
      </c>
      <c r="AP3" s="361">
        <f>IF(AO3&gt;0, (FLOOR((5.74352*POWER((28.5-AO3),1.92)),1)),0)</f>
        <v>161</v>
      </c>
      <c r="AQ3" s="362">
        <f>AP3</f>
        <v>161</v>
      </c>
      <c r="AR3" s="360">
        <v>22.91</v>
      </c>
      <c r="AS3" s="361" t="str">
        <f>CONCATENATE($G3, " ",AR$1)</f>
        <v>M45 Disc</v>
      </c>
      <c r="AT3" s="361">
        <f>VLOOKUP(AS3,LookupM!$A$1:$B$100,2)</f>
        <v>1.2049000000000001</v>
      </c>
      <c r="AU3" s="361">
        <f>FLOOR(AT3*AR3,0.01)</f>
        <v>27.6</v>
      </c>
      <c r="AV3" s="361">
        <f>IF(AU3&gt;0, (FLOOR((12.91*POWER((AU3-4),1.1)),1)),0)</f>
        <v>417</v>
      </c>
      <c r="AW3" s="362">
        <f>AV3</f>
        <v>417</v>
      </c>
      <c r="AX3" s="360">
        <v>1.6</v>
      </c>
      <c r="AY3" s="361" t="str">
        <f>CONCATENATE($G3, " ",AX$1)</f>
        <v>M45 Pole</v>
      </c>
      <c r="AZ3" s="361">
        <f>VLOOKUP(AY3,LookupM!$A$1:$B$100,2)</f>
        <v>1.1480999999999999</v>
      </c>
      <c r="BA3" s="361">
        <f>FLOOR(AZ3*AX3,0.01)</f>
        <v>1.83</v>
      </c>
      <c r="BB3" s="361">
        <f>IF(BA3&gt;0, (FLOOR((0.2797*POWER((BA3*100-100),1.35)),1)),0)</f>
        <v>109</v>
      </c>
      <c r="BC3" s="362">
        <f>BB3</f>
        <v>109</v>
      </c>
      <c r="BD3" s="360">
        <v>36.26</v>
      </c>
      <c r="BE3" s="361" t="str">
        <f>CONCATENATE($G3, " ",BD$1)</f>
        <v>M45 Jav</v>
      </c>
      <c r="BF3" s="361">
        <f>VLOOKUP(BE3,LookupM!$A$1:$B$100,2)</f>
        <v>1.1716</v>
      </c>
      <c r="BG3" s="361">
        <f>FLOOR(BF3*BD3,0.01)</f>
        <v>42.480000000000004</v>
      </c>
      <c r="BH3" s="361">
        <f>IF(BG3&gt;0, (FLOOR((10.14*POWER((BG3-7),1.08)),1)),0)</f>
        <v>478</v>
      </c>
      <c r="BI3" s="362">
        <f>BH3</f>
        <v>478</v>
      </c>
      <c r="BJ3" s="363">
        <v>0</v>
      </c>
      <c r="BK3" s="402">
        <v>0</v>
      </c>
      <c r="BL3" s="242">
        <f>BJ3*60+BK3</f>
        <v>0</v>
      </c>
      <c r="BM3" s="242" t="str">
        <f>CONCATENATE($G3, " ",BJ$1)</f>
        <v>M45 1500</v>
      </c>
      <c r="BN3" s="242">
        <f>VLOOKUP(BM3,LookupM!$A$1:$B$100,2)</f>
        <v>0.91249999999999998</v>
      </c>
      <c r="BO3" s="242">
        <f>CEILING(BN3*BL3,0.01)</f>
        <v>0</v>
      </c>
      <c r="BP3" s="242">
        <f>IF(BO3&gt;0, (FLOOR((0.03768*POWER((480-BO3),1.85)),1)),0)</f>
        <v>0</v>
      </c>
      <c r="BQ3" s="244">
        <f>BP3</f>
        <v>0</v>
      </c>
      <c r="BR3" s="114"/>
      <c r="BS3" s="245">
        <f>BQ3+BI3+S3+AK3+Y3+AE3+AQ3+BC3+AW3+M3</f>
        <v>2747</v>
      </c>
      <c r="BT3" s="114"/>
      <c r="BU3" s="246">
        <f>_xlfn.RANK.EQ(BS3,BS$3:BS$27,0)</f>
        <v>21</v>
      </c>
    </row>
    <row r="4" spans="1:73" s="17" customFormat="1">
      <c r="A4" s="343">
        <v>1</v>
      </c>
      <c r="B4" s="254">
        <v>6</v>
      </c>
      <c r="C4" s="228" t="s">
        <v>345</v>
      </c>
      <c r="D4" s="228" t="s">
        <v>388</v>
      </c>
      <c r="E4" s="228" t="s">
        <v>382</v>
      </c>
      <c r="F4" s="238" t="s">
        <v>166</v>
      </c>
      <c r="G4" s="263" t="str">
        <f>VLOOKUP(F4,'Other specs'!$A$67:$B$78,2)</f>
        <v>M50</v>
      </c>
      <c r="H4" s="365">
        <v>15.14</v>
      </c>
      <c r="I4" s="348" t="str">
        <f>CONCATENATE($G4, " ",H$1)</f>
        <v>M50 100</v>
      </c>
      <c r="J4" s="348">
        <f>VLOOKUP(I4,LookupM!$A$1:$B$100,2)</f>
        <v>0.89959999999999996</v>
      </c>
      <c r="K4" s="348">
        <f>CEILING(J4*H4,0.01)</f>
        <v>13.620000000000001</v>
      </c>
      <c r="L4" s="348">
        <f>IF(K4&gt;0, (FLOOR((25.4347*POWER((18-K4),1.81)),1)),0)</f>
        <v>368</v>
      </c>
      <c r="M4" s="366">
        <f>L4</f>
        <v>368</v>
      </c>
      <c r="N4" s="365">
        <v>4.04</v>
      </c>
      <c r="O4" s="348" t="str">
        <f>CONCATENATE($G4, " ",N$1)</f>
        <v>M50 Long</v>
      </c>
      <c r="P4" s="348">
        <f>VLOOKUP(O4,LookupM!$A$1:$B$100,2)</f>
        <v>1.2285999999999999</v>
      </c>
      <c r="Q4" s="348">
        <f>FLOOR(P4*N4,0.01)</f>
        <v>4.96</v>
      </c>
      <c r="R4" s="348">
        <f>IF(Q4&gt;0, (FLOOR((0.14354*POWER((Q4*100-220),1.4)),1)),0)</f>
        <v>375</v>
      </c>
      <c r="S4" s="366">
        <f>R4</f>
        <v>375</v>
      </c>
      <c r="T4" s="365">
        <v>8.94</v>
      </c>
      <c r="U4" s="348" t="str">
        <f>CONCATENATE($G4, " ",T$1)</f>
        <v>M50 Shot</v>
      </c>
      <c r="V4" s="348">
        <f>VLOOKUP(U4,LookupM!$A$1:$B$100,2)</f>
        <v>1.1720999999999999</v>
      </c>
      <c r="W4" s="348">
        <f>FLOOR(V4*T4,0.01)</f>
        <v>10.47</v>
      </c>
      <c r="X4" s="348">
        <f>IF(W4&gt;0, (FLOOR((51.39*POWER((W4-1.5),1.05)),1)),0)</f>
        <v>514</v>
      </c>
      <c r="Y4" s="366">
        <f>X4</f>
        <v>514</v>
      </c>
      <c r="Z4" s="365">
        <v>1.51</v>
      </c>
      <c r="AA4" s="348" t="str">
        <f>CONCATENATE($G4, " ",Z$1)</f>
        <v>M50 High</v>
      </c>
      <c r="AB4" s="348">
        <f>VLOOKUP(AA4,LookupM!$A$1:$B$100,2)</f>
        <v>1.1617</v>
      </c>
      <c r="AC4" s="348">
        <f>FLOOR(AB4*Z4,0.01)</f>
        <v>1.75</v>
      </c>
      <c r="AD4" s="348">
        <f>IF(AC4&gt;0, (FLOOR((0.8465*POWER((AC4*100-75),1.42)),1)),0)</f>
        <v>585</v>
      </c>
      <c r="AE4" s="366">
        <f>AD4</f>
        <v>585</v>
      </c>
      <c r="AF4" s="365">
        <v>70.08</v>
      </c>
      <c r="AG4" s="348" t="str">
        <f>CONCATENATE($G4, " ",AF$1)</f>
        <v>M50 400</v>
      </c>
      <c r="AH4" s="348">
        <f>VLOOKUP(AG4,LookupM!$A$1:$B$100,2)</f>
        <v>0.87539999999999996</v>
      </c>
      <c r="AI4" s="348">
        <f>CEILING(AH4*AF4,0.01)</f>
        <v>61.35</v>
      </c>
      <c r="AJ4" s="348">
        <f>IF(AI4&gt;0, (FLOOR((1.53775*POWER((82-AI4),1.81)),1)),0)</f>
        <v>368</v>
      </c>
      <c r="AK4" s="366">
        <f>AJ4</f>
        <v>368</v>
      </c>
      <c r="AL4" s="365">
        <v>21.83</v>
      </c>
      <c r="AM4" s="348" t="str">
        <f>CONCATENATE($G4, " ",AL$1)</f>
        <v>M50 Hurd</v>
      </c>
      <c r="AN4" s="348">
        <f>VLOOKUP(AM4,LookupM!$A$1:$B$100,2)</f>
        <v>0.96040000000000003</v>
      </c>
      <c r="AO4" s="348">
        <f>CEILING(AN4*AL4,0.01)</f>
        <v>20.97</v>
      </c>
      <c r="AP4" s="348">
        <f>IF(AO4&gt;0, (FLOOR((5.74352*POWER((28.5-AO4),1.92)),1)),0)</f>
        <v>277</v>
      </c>
      <c r="AQ4" s="366">
        <f>AP4</f>
        <v>277</v>
      </c>
      <c r="AR4" s="365">
        <v>27.16</v>
      </c>
      <c r="AS4" s="348" t="str">
        <f>CONCATENATE($G4, " ",AR$1)</f>
        <v>M50 Disc</v>
      </c>
      <c r="AT4" s="348">
        <f>VLOOKUP(AS4,LookupM!$A$1:$B$100,2)</f>
        <v>1.0218</v>
      </c>
      <c r="AU4" s="348">
        <f>FLOOR(AT4*AR4,0.01)</f>
        <v>27.75</v>
      </c>
      <c r="AV4" s="348">
        <f>IF(AU4&gt;0, (FLOOR((12.91*POWER((AU4-4),1.1)),1)),0)</f>
        <v>420</v>
      </c>
      <c r="AW4" s="366">
        <f>AV4</f>
        <v>420</v>
      </c>
      <c r="AX4" s="365">
        <v>1.9</v>
      </c>
      <c r="AY4" s="348" t="str">
        <f>CONCATENATE($G4, " ",AX$1)</f>
        <v>M50 Pole</v>
      </c>
      <c r="AZ4" s="348">
        <f>VLOOKUP(AY4,LookupM!$A$1:$B$100,2)</f>
        <v>1.2272000000000001</v>
      </c>
      <c r="BA4" s="348">
        <f>FLOOR(AZ4*AX4,0.01)</f>
        <v>2.33</v>
      </c>
      <c r="BB4" s="348">
        <f>IF(BA4&gt;0, (FLOOR((0.2797*POWER((BA4*100-100),1.35)),1)),0)</f>
        <v>206</v>
      </c>
      <c r="BC4" s="366">
        <f>BB4</f>
        <v>206</v>
      </c>
      <c r="BD4" s="365">
        <v>25.5</v>
      </c>
      <c r="BE4" s="348" t="str">
        <f>CONCATENATE($G4, " ",BD$1)</f>
        <v>M50 Jav</v>
      </c>
      <c r="BF4" s="348">
        <f>VLOOKUP(BE4,LookupM!$A$1:$B$100,2)</f>
        <v>1.2278</v>
      </c>
      <c r="BG4" s="348">
        <f>FLOOR(BF4*BD4,0.01)</f>
        <v>31.3</v>
      </c>
      <c r="BH4" s="348">
        <f>IF(BG4&gt;0, (FLOOR((10.14*POWER((BG4-7),1.08)),1)),0)</f>
        <v>318</v>
      </c>
      <c r="BI4" s="366">
        <f>BH4</f>
        <v>318</v>
      </c>
      <c r="BJ4" s="367">
        <v>5</v>
      </c>
      <c r="BK4" s="396">
        <v>38.9</v>
      </c>
      <c r="BL4" s="228">
        <f>BJ4*60+BK4</f>
        <v>338.9</v>
      </c>
      <c r="BM4" s="228" t="str">
        <f>CONCATENATE($G4, " ",BJ$1)</f>
        <v>M50 1500</v>
      </c>
      <c r="BN4" s="228">
        <f>VLOOKUP(BM4,LookupM!$A$1:$B$100,2)</f>
        <v>0.87309999999999999</v>
      </c>
      <c r="BO4" s="228">
        <f>CEILING(BN4*BL4,0.01)</f>
        <v>295.90000000000003</v>
      </c>
      <c r="BP4" s="228">
        <f>IF(BO4&gt;0, (FLOOR((0.03768*POWER((480-BO4),1.85)),1)),0)</f>
        <v>584</v>
      </c>
      <c r="BQ4" s="234">
        <f>BP4</f>
        <v>584</v>
      </c>
      <c r="BR4" s="114"/>
      <c r="BS4" s="229">
        <f>BQ4+BI4+S4+AK4+Y4+AE4+AQ4+BC4+AW4+M4</f>
        <v>4015</v>
      </c>
      <c r="BT4" s="114"/>
      <c r="BU4" s="231">
        <f>_xlfn.RANK.EQ(BS4,BS$3:BS$27,0)</f>
        <v>10</v>
      </c>
    </row>
    <row r="5" spans="1:73" s="17" customFormat="1">
      <c r="A5" s="343">
        <v>1</v>
      </c>
      <c r="B5" s="254">
        <v>22</v>
      </c>
      <c r="C5" s="228" t="s">
        <v>421</v>
      </c>
      <c r="D5" s="228" t="s">
        <v>422</v>
      </c>
      <c r="E5" s="228" t="s">
        <v>423</v>
      </c>
      <c r="F5" s="238" t="s">
        <v>167</v>
      </c>
      <c r="G5" s="263" t="str">
        <f>VLOOKUP(F5,'Other specs'!$A$67:$B$78,2)</f>
        <v>M55</v>
      </c>
      <c r="H5" s="365">
        <v>13.98</v>
      </c>
      <c r="I5" s="348" t="str">
        <f>CONCATENATE($G5, " ",H$1)</f>
        <v>M55 100</v>
      </c>
      <c r="J5" s="348">
        <f>VLOOKUP(I5,LookupM!$A$1:$B$100,2)</f>
        <v>0.87050000000000005</v>
      </c>
      <c r="K5" s="348">
        <f>CEILING(J5*H5,0.01)</f>
        <v>12.17</v>
      </c>
      <c r="L5" s="348">
        <f>IF(K5&gt;0, (FLOOR((25.4347*POWER((18-K5),1.81)),1)),0)</f>
        <v>618</v>
      </c>
      <c r="M5" s="366">
        <f>L5</f>
        <v>618</v>
      </c>
      <c r="N5" s="365">
        <v>4.1900000000000004</v>
      </c>
      <c r="O5" s="348" t="str">
        <f>CONCATENATE($G5, " ",N$1)</f>
        <v>M55 Long</v>
      </c>
      <c r="P5" s="348">
        <f>VLOOKUP(O5,LookupM!$A$1:$B$100,2)</f>
        <v>1.3121</v>
      </c>
      <c r="Q5" s="348">
        <f>FLOOR(P5*N5,0.01)</f>
        <v>5.49</v>
      </c>
      <c r="R5" s="348">
        <f>IF(Q5&gt;0, (FLOOR((0.14354*POWER((Q5*100-220),1.4)),1)),0)</f>
        <v>479</v>
      </c>
      <c r="S5" s="366">
        <f>R5</f>
        <v>479</v>
      </c>
      <c r="T5" s="365">
        <v>7.63</v>
      </c>
      <c r="U5" s="348" t="str">
        <f>CONCATENATE($G5, " ",T$1)</f>
        <v>M55 Shot</v>
      </c>
      <c r="V5" s="348">
        <f>VLOOKUP(U5,LookupM!$A$1:$B$100,2)</f>
        <v>1.2706</v>
      </c>
      <c r="W5" s="348">
        <f>FLOOR(V5*T5,0.01)</f>
        <v>9.69</v>
      </c>
      <c r="X5" s="348">
        <f>IF(W5&gt;0, (FLOOR((51.39*POWER((W5-1.5),1.05)),1)),0)</f>
        <v>467</v>
      </c>
      <c r="Y5" s="366">
        <f>X5</f>
        <v>467</v>
      </c>
      <c r="Z5" s="365">
        <v>1.35</v>
      </c>
      <c r="AA5" s="348" t="str">
        <f>CONCATENATE($G5, " ",Z$1)</f>
        <v>M55 High</v>
      </c>
      <c r="AB5" s="348">
        <f>VLOOKUP(AA5,LookupM!$A$1:$B$100,2)</f>
        <v>1.228</v>
      </c>
      <c r="AC5" s="348">
        <f>FLOOR(AB5*Z5,0.01)</f>
        <v>1.6500000000000001</v>
      </c>
      <c r="AD5" s="348">
        <f>IF(AC5&gt;0, (FLOOR((0.8465*POWER((AC5*100-75),1.42)),1)),0)</f>
        <v>504</v>
      </c>
      <c r="AE5" s="366">
        <f>AD5</f>
        <v>504</v>
      </c>
      <c r="AF5" s="365">
        <v>69.72</v>
      </c>
      <c r="AG5" s="348" t="str">
        <f>CONCATENATE($G5, " ",AF$1)</f>
        <v>M55 400</v>
      </c>
      <c r="AH5" s="348">
        <f>VLOOKUP(AG5,LookupM!$A$1:$B$100,2)</f>
        <v>0.84540000000000004</v>
      </c>
      <c r="AI5" s="348">
        <f>CEILING(AH5*AF5,0.01)</f>
        <v>58.95</v>
      </c>
      <c r="AJ5" s="348">
        <f>IF(AI5&gt;0, (FLOOR((1.53775*POWER((82-AI5),1.81)),1)),0)</f>
        <v>450</v>
      </c>
      <c r="AK5" s="366">
        <f>AJ5</f>
        <v>450</v>
      </c>
      <c r="AL5" s="365">
        <v>23.79</v>
      </c>
      <c r="AM5" s="348" t="str">
        <f>CONCATENATE($G5, " ",AL$1)</f>
        <v>M55 Hurd</v>
      </c>
      <c r="AN5" s="348">
        <f>VLOOKUP(AM5,LookupM!$A$1:$B$100,2)</f>
        <v>0.92290000000000005</v>
      </c>
      <c r="AO5" s="348">
        <f>CEILING(AN5*AL5,0.01)</f>
        <v>21.96</v>
      </c>
      <c r="AP5" s="348">
        <f>IF(AO5&gt;0, (FLOOR((5.74352*POWER((28.5-AO5),1.92)),1)),0)</f>
        <v>211</v>
      </c>
      <c r="AQ5" s="366">
        <f>AP5</f>
        <v>211</v>
      </c>
      <c r="AR5" s="365">
        <v>20.149999999999999</v>
      </c>
      <c r="AS5" s="348" t="str">
        <f>CONCATENATE($G5, " ",AR$1)</f>
        <v>M55 Disc</v>
      </c>
      <c r="AT5" s="348">
        <f>VLOOKUP(AS5,LookupM!$A$1:$B$100,2)</f>
        <v>1.1103000000000001</v>
      </c>
      <c r="AU5" s="348">
        <f>FLOOR(AT5*AR5,0.01)</f>
        <v>22.37</v>
      </c>
      <c r="AV5" s="348">
        <f>IF(AU5&gt;0, (FLOOR((12.91*POWER((AU5-4),1.1)),1)),0)</f>
        <v>317</v>
      </c>
      <c r="AW5" s="366">
        <f>AV5</f>
        <v>317</v>
      </c>
      <c r="AX5" s="365">
        <v>1.8</v>
      </c>
      <c r="AY5" s="348" t="str">
        <f>CONCATENATE($G5, " ",AX$1)</f>
        <v>M55 Pole</v>
      </c>
      <c r="AZ5" s="348">
        <f>VLOOKUP(AY5,LookupM!$A$1:$B$100,2)</f>
        <v>1.3182</v>
      </c>
      <c r="BA5" s="348">
        <f>FLOOR(AZ5*AX5,0.01)</f>
        <v>2.37</v>
      </c>
      <c r="BB5" s="348">
        <f>IF(BA5&gt;0, (FLOOR((0.2797*POWER((BA5*100-100),1.35)),1)),0)</f>
        <v>214</v>
      </c>
      <c r="BC5" s="366">
        <f>BB5</f>
        <v>214</v>
      </c>
      <c r="BD5" s="365">
        <v>26.68</v>
      </c>
      <c r="BE5" s="348" t="str">
        <f>CONCATENATE($G5, " ",BD$1)</f>
        <v>M55 Jav</v>
      </c>
      <c r="BF5" s="348">
        <f>VLOOKUP(BE5,LookupM!$A$1:$B$100,2)</f>
        <v>1.3380000000000001</v>
      </c>
      <c r="BG5" s="348">
        <f>FLOOR(BF5*BD5,0.01)</f>
        <v>35.69</v>
      </c>
      <c r="BH5" s="348">
        <f>IF(BG5&gt;0, (FLOOR((10.14*POWER((BG5-7),1.08)),1)),0)</f>
        <v>380</v>
      </c>
      <c r="BI5" s="366">
        <f>BH5</f>
        <v>380</v>
      </c>
      <c r="BJ5" s="367">
        <v>6</v>
      </c>
      <c r="BK5" s="396">
        <v>46.7</v>
      </c>
      <c r="BL5" s="228">
        <f>BJ5*60+BK5</f>
        <v>406.7</v>
      </c>
      <c r="BM5" s="228" t="str">
        <f>CONCATENATE($G5, " ",BJ$1)</f>
        <v>M55 1500</v>
      </c>
      <c r="BN5" s="228">
        <f>VLOOKUP(BM5,LookupM!$A$1:$B$100,2)</f>
        <v>0.8337</v>
      </c>
      <c r="BO5" s="228">
        <f>CEILING(BN5*BL5,0.01)</f>
        <v>339.07</v>
      </c>
      <c r="BP5" s="228">
        <f>IF(BO5&gt;0, (FLOOR((0.03768*POWER((480-BO5),1.85)),1)),0)</f>
        <v>356</v>
      </c>
      <c r="BQ5" s="234">
        <f>BP5</f>
        <v>356</v>
      </c>
      <c r="BR5" s="114"/>
      <c r="BS5" s="229">
        <f>BQ5+BI5+S5+AK5+Y5+AE5+AQ5+BC5+AW5+M5</f>
        <v>3996</v>
      </c>
      <c r="BT5" s="114"/>
      <c r="BU5" s="231">
        <f>_xlfn.RANK.EQ(BS5,BS$3:BS$27,0)</f>
        <v>11</v>
      </c>
    </row>
    <row r="6" spans="1:73" s="17" customFormat="1" ht="16.5" thickBot="1">
      <c r="A6" s="343">
        <v>2</v>
      </c>
      <c r="B6" s="254">
        <v>20</v>
      </c>
      <c r="C6" s="228" t="s">
        <v>416</v>
      </c>
      <c r="D6" s="228" t="s">
        <v>417</v>
      </c>
      <c r="E6" s="228" t="s">
        <v>418</v>
      </c>
      <c r="F6" s="238" t="s">
        <v>165</v>
      </c>
      <c r="G6" s="347" t="str">
        <f>VLOOKUP(F6,'Other specs'!$A$67:$B$78,2)</f>
        <v>M45</v>
      </c>
      <c r="H6" s="369">
        <v>14.76</v>
      </c>
      <c r="I6" s="370" t="str">
        <f>CONCATENATE($G6, " ",H$1)</f>
        <v>M45 100</v>
      </c>
      <c r="J6" s="370">
        <f>VLOOKUP(I6,LookupM!$A$1:$B$100,2)</f>
        <v>0.92869999999999997</v>
      </c>
      <c r="K6" s="370">
        <f>CEILING(J6*H6,0.01)</f>
        <v>13.71</v>
      </c>
      <c r="L6" s="370">
        <f>IF(K6&gt;0, (FLOOR((25.4347*POWER((18-K6),1.81)),1)),0)</f>
        <v>354</v>
      </c>
      <c r="M6" s="371">
        <f>L6</f>
        <v>354</v>
      </c>
      <c r="N6" s="369">
        <v>3.56</v>
      </c>
      <c r="O6" s="370" t="str">
        <f>CONCATENATE($G6, " ",N$1)</f>
        <v>M45 Long</v>
      </c>
      <c r="P6" s="370">
        <f>VLOOKUP(O6,LookupM!$A$1:$B$100,2)</f>
        <v>1.1551</v>
      </c>
      <c r="Q6" s="370">
        <f>FLOOR(P6*N6,0.01)</f>
        <v>4.1100000000000003</v>
      </c>
      <c r="R6" s="370">
        <f>IF(Q6&gt;0, (FLOOR((0.14354*POWER((Q6*100-220),1.4)),1)),0)</f>
        <v>224</v>
      </c>
      <c r="S6" s="371">
        <f>R6</f>
        <v>224</v>
      </c>
      <c r="T6" s="369">
        <v>8.08</v>
      </c>
      <c r="U6" s="370" t="str">
        <f>CONCATENATE($G6, " ",T$1)</f>
        <v>M45 Shot</v>
      </c>
      <c r="V6" s="370">
        <f>VLOOKUP(U6,LookupM!$A$1:$B$100,2)</f>
        <v>1.2022999999999999</v>
      </c>
      <c r="W6" s="370">
        <f>FLOOR(V6*T6,0.01)</f>
        <v>9.7100000000000009</v>
      </c>
      <c r="X6" s="370">
        <f>IF(W6&gt;0, (FLOOR((51.39*POWER((W6-1.5),1.05)),1)),0)</f>
        <v>468</v>
      </c>
      <c r="Y6" s="371">
        <f>X6</f>
        <v>468</v>
      </c>
      <c r="Z6" s="369">
        <v>1.2</v>
      </c>
      <c r="AA6" s="370" t="str">
        <f>CONCATENATE($G6, " ",Z$1)</f>
        <v>M45 High</v>
      </c>
      <c r="AB6" s="370">
        <f>VLOOKUP(AA6,LookupM!$A$1:$B$100,2)</f>
        <v>1.1022000000000001</v>
      </c>
      <c r="AC6" s="370">
        <f>FLOOR(AB6*Z6,0.01)</f>
        <v>1.32</v>
      </c>
      <c r="AD6" s="370">
        <f>IF(AC6&gt;0, (FLOOR((0.8465*POWER((AC6*100-75),1.42)),1)),0)</f>
        <v>263</v>
      </c>
      <c r="AE6" s="371">
        <f>AD6</f>
        <v>263</v>
      </c>
      <c r="AF6" s="369">
        <v>71.45</v>
      </c>
      <c r="AG6" s="370" t="str">
        <f>CONCATENATE($G6, " ",AF$1)</f>
        <v>M45 400</v>
      </c>
      <c r="AH6" s="370">
        <f>VLOOKUP(AG6,LookupM!$A$1:$B$100,2)</f>
        <v>0.90539999999999998</v>
      </c>
      <c r="AI6" s="370">
        <f>CEILING(AH6*AF6,0.01)</f>
        <v>64.7</v>
      </c>
      <c r="AJ6" s="370">
        <f>IF(AI6&gt;0, (FLOOR((1.53775*POWER((82-AI6),1.81)),1)),0)</f>
        <v>267</v>
      </c>
      <c r="AK6" s="371">
        <f>AJ6</f>
        <v>267</v>
      </c>
      <c r="AL6" s="369">
        <v>50.71</v>
      </c>
      <c r="AM6" s="370" t="str">
        <f>CONCATENATE($G6, " ",AL$1)</f>
        <v>M45 Hurd</v>
      </c>
      <c r="AN6" s="370">
        <f>VLOOKUP(AM6,LookupM!$A$1:$B$100,2)</f>
        <v>0.91510000000000002</v>
      </c>
      <c r="AO6" s="370">
        <f>CEILING(AN6*AL6,0.01)</f>
        <v>46.410000000000004</v>
      </c>
      <c r="AP6" s="370" t="e">
        <f>IF(AO6&gt;0, (FLOOR((5.74352*POWER((28.5-AO6),1.92)),1)),0)</f>
        <v>#NUM!</v>
      </c>
      <c r="AQ6" s="371">
        <v>0</v>
      </c>
      <c r="AR6" s="369">
        <v>18.21</v>
      </c>
      <c r="AS6" s="370" t="str">
        <f>CONCATENATE($G6, " ",AR$1)</f>
        <v>M45 Disc</v>
      </c>
      <c r="AT6" s="370">
        <f>VLOOKUP(AS6,LookupM!$A$1:$B$100,2)</f>
        <v>1.2049000000000001</v>
      </c>
      <c r="AU6" s="370">
        <f>FLOOR(AT6*AR6,0.01)</f>
        <v>21.94</v>
      </c>
      <c r="AV6" s="370">
        <f>IF(AU6&gt;0, (FLOOR((12.91*POWER((AU6-4),1.1)),1)),0)</f>
        <v>309</v>
      </c>
      <c r="AW6" s="371">
        <f>AV6</f>
        <v>309</v>
      </c>
      <c r="AX6" s="369">
        <v>1.1000000000000001</v>
      </c>
      <c r="AY6" s="370" t="str">
        <f>CONCATENATE($G6, " ",AX$1)</f>
        <v>M45 Pole</v>
      </c>
      <c r="AZ6" s="370">
        <f>VLOOKUP(AY6,LookupM!$A$1:$B$100,2)</f>
        <v>1.1480999999999999</v>
      </c>
      <c r="BA6" s="370">
        <f>FLOOR(AZ6*AX6,0.01)</f>
        <v>1.26</v>
      </c>
      <c r="BB6" s="370">
        <f>IF(BA6&gt;0, (FLOOR((0.2797*POWER((BA6*100-100),1.35)),1)),0)</f>
        <v>22</v>
      </c>
      <c r="BC6" s="371">
        <f>BB6</f>
        <v>22</v>
      </c>
      <c r="BD6" s="369">
        <v>22.35</v>
      </c>
      <c r="BE6" s="370" t="str">
        <f>CONCATENATE($G6, " ",BD$1)</f>
        <v>M45 Jav</v>
      </c>
      <c r="BF6" s="370">
        <f>VLOOKUP(BE6,LookupM!$A$1:$B$100,2)</f>
        <v>1.1716</v>
      </c>
      <c r="BG6" s="370">
        <f>FLOOR(BF6*BD6,0.01)</f>
        <v>26.18</v>
      </c>
      <c r="BH6" s="370">
        <f>IF(BG6&gt;0, (FLOOR((10.14*POWER((BG6-7),1.08)),1)),0)</f>
        <v>246</v>
      </c>
      <c r="BI6" s="371">
        <f>BH6</f>
        <v>246</v>
      </c>
      <c r="BJ6" s="372">
        <v>7</v>
      </c>
      <c r="BK6" s="373">
        <v>0.85</v>
      </c>
      <c r="BL6" s="235">
        <f>BJ6*60+BK6</f>
        <v>420.85</v>
      </c>
      <c r="BM6" s="235" t="str">
        <f>CONCATENATE($G6, " ",BJ$1)</f>
        <v>M45 1500</v>
      </c>
      <c r="BN6" s="235">
        <f>VLOOKUP(BM6,LookupM!$A$1:$B$100,2)</f>
        <v>0.91249999999999998</v>
      </c>
      <c r="BO6" s="235">
        <f>CEILING(BN6*BL6,0.01)</f>
        <v>384.03000000000003</v>
      </c>
      <c r="BP6" s="235">
        <f>IF(BO6&gt;0, (FLOOR((0.03768*POWER((480-BO6),1.85)),1)),0)</f>
        <v>175</v>
      </c>
      <c r="BQ6" s="236">
        <f>BP6</f>
        <v>175</v>
      </c>
      <c r="BR6" s="114"/>
      <c r="BS6" s="230">
        <f>BQ6+BI6+S6+AK6+Y6+AE6+AQ6+BC6+AW6+M6</f>
        <v>2328</v>
      </c>
      <c r="BT6" s="114"/>
      <c r="BU6" s="232">
        <f>_xlfn.RANK.EQ(BS6,BS$3:BS$27,0)</f>
        <v>23</v>
      </c>
    </row>
    <row r="7" spans="1:73" s="194" customFormat="1">
      <c r="A7" s="343">
        <v>2</v>
      </c>
      <c r="B7" s="254">
        <v>1</v>
      </c>
      <c r="C7" s="228" t="s">
        <v>380</v>
      </c>
      <c r="D7" s="228" t="s">
        <v>381</v>
      </c>
      <c r="E7" s="228" t="s">
        <v>382</v>
      </c>
      <c r="F7" s="238" t="s">
        <v>163</v>
      </c>
      <c r="G7" s="262" t="str">
        <f>VLOOKUP(F7,'Other specs'!$A$67:$B$78,2)</f>
        <v>M35</v>
      </c>
      <c r="H7" s="360">
        <v>12.67</v>
      </c>
      <c r="I7" s="361" t="str">
        <f>CONCATENATE($G7, " ",H$1)</f>
        <v>M35 100</v>
      </c>
      <c r="J7" s="361">
        <f>VLOOKUP(I7,LookupM!$A$1:$B$100,2)</f>
        <v>0.9869</v>
      </c>
      <c r="K7" s="361">
        <f>CEILING(J7*H7,0.01)</f>
        <v>12.51</v>
      </c>
      <c r="L7" s="361">
        <f>IF(K7&gt;0, (FLOOR((25.4347*POWER((18-K7),1.81)),1)),0)</f>
        <v>554</v>
      </c>
      <c r="M7" s="362">
        <f>L7</f>
        <v>554</v>
      </c>
      <c r="N7" s="360">
        <v>5.69</v>
      </c>
      <c r="O7" s="361" t="str">
        <f>CONCATENATE($G7, " ",N$1)</f>
        <v>M35 Long</v>
      </c>
      <c r="P7" s="361">
        <f>VLOOKUP(O7,LookupM!$A$1:$B$100,2)</f>
        <v>1.0317000000000001</v>
      </c>
      <c r="Q7" s="361">
        <f>FLOOR(P7*N7,0.01)</f>
        <v>5.87</v>
      </c>
      <c r="R7" s="361">
        <f>IF(Q7&gt;0, (FLOOR((0.14354*POWER((Q7*100-220),1.4)),1)),0)</f>
        <v>559</v>
      </c>
      <c r="S7" s="362">
        <f>R7</f>
        <v>559</v>
      </c>
      <c r="T7" s="360">
        <v>7.75</v>
      </c>
      <c r="U7" s="361" t="str">
        <f>CONCATENATE($G7, " ",T$1)</f>
        <v>M35 Shot</v>
      </c>
      <c r="V7" s="361">
        <f>VLOOKUP(U7,LookupM!$A$1:$B$100,2)</f>
        <v>1.0371999999999999</v>
      </c>
      <c r="W7" s="361">
        <f>FLOOR(V7*T7,0.01)</f>
        <v>8.0299999999999994</v>
      </c>
      <c r="X7" s="361">
        <f>IF(W7&gt;0, (FLOOR((51.39*POWER((W7-1.5),1.05)),1)),0)</f>
        <v>368</v>
      </c>
      <c r="Y7" s="362">
        <f>X7</f>
        <v>368</v>
      </c>
      <c r="Z7" s="360">
        <v>1.6</v>
      </c>
      <c r="AA7" s="361" t="str">
        <f>CONCATENATE($G7, " ",Z$1)</f>
        <v>M35 High</v>
      </c>
      <c r="AB7" s="361">
        <f>VLOOKUP(AA7,LookupM!$A$1:$B$100,2)</f>
        <v>1.026</v>
      </c>
      <c r="AC7" s="361">
        <f>FLOOR(AB7*Z7,0.01)</f>
        <v>1.6400000000000001</v>
      </c>
      <c r="AD7" s="361">
        <f>IF(AC7&gt;0, (FLOOR((0.8465*POWER((AC7*100-75),1.42)),1)),0)</f>
        <v>496</v>
      </c>
      <c r="AE7" s="362">
        <f>AD7</f>
        <v>496</v>
      </c>
      <c r="AF7" s="360">
        <v>67.37</v>
      </c>
      <c r="AG7" s="361" t="str">
        <f>CONCATENATE($G7, " ",AF$1)</f>
        <v>M35 400</v>
      </c>
      <c r="AH7" s="361">
        <f>VLOOKUP(AG7,LookupM!$A$1:$B$100,2)</f>
        <v>0.96540000000000004</v>
      </c>
      <c r="AI7" s="361">
        <f>CEILING(AH7*AF7,0.01)</f>
        <v>65.040000000000006</v>
      </c>
      <c r="AJ7" s="361">
        <f>IF(AI7&gt;0, (FLOOR((1.53775*POWER((82-AI7),1.81)),1)),0)</f>
        <v>258</v>
      </c>
      <c r="AK7" s="362">
        <f>AJ7</f>
        <v>258</v>
      </c>
      <c r="AL7" s="360">
        <v>24.19</v>
      </c>
      <c r="AM7" s="361" t="str">
        <f>CONCATENATE($G7, " ",AL$1)</f>
        <v>M35 Hurd</v>
      </c>
      <c r="AN7" s="361">
        <f>VLOOKUP(AM7,LookupM!$A$1:$B$100,2)</f>
        <v>0.99009999999999998</v>
      </c>
      <c r="AO7" s="361">
        <f>CEILING(AN7*AL7,0.01)</f>
        <v>23.96</v>
      </c>
      <c r="AP7" s="361">
        <f>IF(AO7&gt;0, (FLOOR((5.74352*POWER((28.5-AO7),1.92)),1)),0)</f>
        <v>104</v>
      </c>
      <c r="AQ7" s="362">
        <f>AP7</f>
        <v>104</v>
      </c>
      <c r="AR7" s="360">
        <v>23.83</v>
      </c>
      <c r="AS7" s="361" t="str">
        <f>CONCATENATE($G7, " ",AR$1)</f>
        <v>M35 Disc</v>
      </c>
      <c r="AT7" s="361">
        <f>VLOOKUP(AS7,LookupM!$A$1:$B$100,2)</f>
        <v>1.0143</v>
      </c>
      <c r="AU7" s="361">
        <f>FLOOR(AT7*AR7,0.01)</f>
        <v>24.17</v>
      </c>
      <c r="AV7" s="361">
        <f>IF(AU7&gt;0, (FLOOR((12.91*POWER((AU7-4),1.1)),1)),0)</f>
        <v>351</v>
      </c>
      <c r="AW7" s="362">
        <f>AV7</f>
        <v>351</v>
      </c>
      <c r="AX7" s="360">
        <v>2</v>
      </c>
      <c r="AY7" s="361" t="str">
        <f>CONCATENATE($G7, " ",AX$1)</f>
        <v>M35 Pole</v>
      </c>
      <c r="AZ7" s="361">
        <f>VLOOKUP(AY7,LookupM!$A$1:$B$100,2)</f>
        <v>1.0167999999999999</v>
      </c>
      <c r="BA7" s="361">
        <f>FLOOR(AZ7*AX7,0.01)</f>
        <v>2.0300000000000002</v>
      </c>
      <c r="BB7" s="361">
        <f>IF(BA7&gt;0, (FLOOR((0.2797*POWER((BA7*100-100),1.35)),1)),0)</f>
        <v>145</v>
      </c>
      <c r="BC7" s="362">
        <f>BB7</f>
        <v>145</v>
      </c>
      <c r="BD7" s="360">
        <v>35.86</v>
      </c>
      <c r="BE7" s="361" t="str">
        <f>CONCATENATE($G7, " ",BD$1)</f>
        <v>M35 Jav</v>
      </c>
      <c r="BF7" s="361">
        <f>VLOOKUP(BE7,LookupM!$A$1:$B$100,2)</f>
        <v>1.0125999999999999</v>
      </c>
      <c r="BG7" s="361">
        <f>FLOOR(BF7*BD7,0.01)</f>
        <v>36.31</v>
      </c>
      <c r="BH7" s="361">
        <f>IF(BG7&gt;0, (FLOOR((10.14*POWER((BG7-7),1.08)),1)),0)</f>
        <v>389</v>
      </c>
      <c r="BI7" s="362">
        <f>BH7</f>
        <v>389</v>
      </c>
      <c r="BJ7" s="363">
        <v>6</v>
      </c>
      <c r="BK7" s="364">
        <v>49.73</v>
      </c>
      <c r="BL7" s="242">
        <f>BJ7*60+BK7</f>
        <v>409.73</v>
      </c>
      <c r="BM7" s="242" t="str">
        <f>CONCATENATE($G7, " ",BJ$1)</f>
        <v>M35 1500</v>
      </c>
      <c r="BN7" s="242">
        <f>VLOOKUP(BM7,LookupM!$A$1:$B$100,2)</f>
        <v>0.99129999999999996</v>
      </c>
      <c r="BO7" s="242">
        <f>CEILING(BN7*BL7,0.01)</f>
        <v>406.17</v>
      </c>
      <c r="BP7" s="242">
        <f>IF(BO7&gt;0, (FLOOR((0.03768*POWER((480-BO7),1.85)),1)),0)</f>
        <v>107</v>
      </c>
      <c r="BQ7" s="244">
        <f>BP7</f>
        <v>107</v>
      </c>
      <c r="BR7" s="222"/>
      <c r="BS7" s="245">
        <f>BQ7+BI7+S7+AK7+Y7+AE7+AQ7+BC7+AW7+M7</f>
        <v>3331</v>
      </c>
      <c r="BT7" s="222"/>
      <c r="BU7" s="246">
        <f>_xlfn.RANK.EQ(BS7,BS$3:BS$27,0)</f>
        <v>16</v>
      </c>
    </row>
    <row r="8" spans="1:73" s="194" customFormat="1">
      <c r="A8" s="345">
        <v>2</v>
      </c>
      <c r="B8" s="351">
        <v>9</v>
      </c>
      <c r="C8" s="338" t="s">
        <v>394</v>
      </c>
      <c r="D8" s="338" t="s">
        <v>475</v>
      </c>
      <c r="E8" s="338" t="s">
        <v>395</v>
      </c>
      <c r="F8" s="339" t="s">
        <v>163</v>
      </c>
      <c r="G8" s="378" t="str">
        <f>VLOOKUP(F8,'Other specs'!$A$67:$B$78,2)</f>
        <v>M35</v>
      </c>
      <c r="H8" s="379"/>
      <c r="I8" s="349" t="str">
        <f>CONCATENATE($G8, " ",H$1)</f>
        <v>M35 100</v>
      </c>
      <c r="J8" s="349">
        <f>VLOOKUP(I8,LookupM!$A$1:$B$100,2)</f>
        <v>0.9869</v>
      </c>
      <c r="K8" s="349">
        <f>CEILING(J8*H8,0.01)</f>
        <v>0</v>
      </c>
      <c r="L8" s="349">
        <f>IF(K8&gt;0, (FLOOR((25.4347*POWER((18-K8),1.81)),1)),0)</f>
        <v>0</v>
      </c>
      <c r="M8" s="380">
        <f>L8</f>
        <v>0</v>
      </c>
      <c r="N8" s="379"/>
      <c r="O8" s="349" t="str">
        <f>CONCATENATE($G8, " ",N$1)</f>
        <v>M35 Long</v>
      </c>
      <c r="P8" s="349">
        <f>VLOOKUP(O8,LookupM!$A$1:$B$100,2)</f>
        <v>1.0317000000000001</v>
      </c>
      <c r="Q8" s="349">
        <f>FLOOR(P8*N8,0.01)</f>
        <v>0</v>
      </c>
      <c r="R8" s="349">
        <f>IF(Q8&gt;0, (FLOOR((0.14354*POWER((Q8*100-220),1.4)),1)),0)</f>
        <v>0</v>
      </c>
      <c r="S8" s="380">
        <f>R8</f>
        <v>0</v>
      </c>
      <c r="T8" s="379"/>
      <c r="U8" s="349" t="str">
        <f>CONCATENATE($G8, " ",T$1)</f>
        <v>M35 Shot</v>
      </c>
      <c r="V8" s="349">
        <f>VLOOKUP(U8,LookupM!$A$1:$B$100,2)</f>
        <v>1.0371999999999999</v>
      </c>
      <c r="W8" s="349">
        <f>FLOOR(V8*T8,0.01)</f>
        <v>0</v>
      </c>
      <c r="X8" s="349">
        <f>IF(W8&gt;0, (FLOOR((51.39*POWER((W8-1.5),1.05)),1)),0)</f>
        <v>0</v>
      </c>
      <c r="Y8" s="380">
        <f>X8</f>
        <v>0</v>
      </c>
      <c r="Z8" s="379"/>
      <c r="AA8" s="349" t="str">
        <f>CONCATENATE($G8, " ",Z$1)</f>
        <v>M35 High</v>
      </c>
      <c r="AB8" s="349">
        <f>VLOOKUP(AA8,LookupM!$A$1:$B$100,2)</f>
        <v>1.026</v>
      </c>
      <c r="AC8" s="349">
        <f>FLOOR(AB8*Z8,0.01)</f>
        <v>0</v>
      </c>
      <c r="AD8" s="349">
        <f>IF(AC8&gt;0, (FLOOR((0.8465*POWER((AC8*100-75),1.42)),1)),0)</f>
        <v>0</v>
      </c>
      <c r="AE8" s="380">
        <f>AD8</f>
        <v>0</v>
      </c>
      <c r="AF8" s="379"/>
      <c r="AG8" s="349" t="str">
        <f>CONCATENATE($G8, " ",AF$1)</f>
        <v>M35 400</v>
      </c>
      <c r="AH8" s="349">
        <f>VLOOKUP(AG8,LookupM!$A$1:$B$100,2)</f>
        <v>0.96540000000000004</v>
      </c>
      <c r="AI8" s="349">
        <f>CEILING(AH8*AF8,0.01)</f>
        <v>0</v>
      </c>
      <c r="AJ8" s="349">
        <f>IF(AI8&gt;0, (FLOOR((1.53775*POWER((82-AI8),1.81)),1)),0)</f>
        <v>0</v>
      </c>
      <c r="AK8" s="380">
        <f>AJ8</f>
        <v>0</v>
      </c>
      <c r="AL8" s="379"/>
      <c r="AM8" s="349" t="str">
        <f>CONCATENATE($G8, " ",AL$1)</f>
        <v>M35 Hurd</v>
      </c>
      <c r="AN8" s="349">
        <f>VLOOKUP(AM8,LookupM!$A$1:$B$100,2)</f>
        <v>0.99009999999999998</v>
      </c>
      <c r="AO8" s="349">
        <f>CEILING(AN8*AL8,0.01)</f>
        <v>0</v>
      </c>
      <c r="AP8" s="349">
        <f>IF(AO8&gt;0, (FLOOR((5.74352*POWER((28.5-AO8),1.92)),1)),0)</f>
        <v>0</v>
      </c>
      <c r="AQ8" s="380">
        <f>AP8</f>
        <v>0</v>
      </c>
      <c r="AR8" s="379"/>
      <c r="AS8" s="349" t="str">
        <f>CONCATENATE($G8, " ",AR$1)</f>
        <v>M35 Disc</v>
      </c>
      <c r="AT8" s="349">
        <f>VLOOKUP(AS8,LookupM!$A$1:$B$100,2)</f>
        <v>1.0143</v>
      </c>
      <c r="AU8" s="349">
        <f>FLOOR(AT8*AR8,0.01)</f>
        <v>0</v>
      </c>
      <c r="AV8" s="349">
        <f>IF(AU8&gt;0, (FLOOR((12.91*POWER((AU8-4),1.1)),1)),0)</f>
        <v>0</v>
      </c>
      <c r="AW8" s="380">
        <f>AV8</f>
        <v>0</v>
      </c>
      <c r="AX8" s="379"/>
      <c r="AY8" s="349" t="str">
        <f>CONCATENATE($G8, " ",AX$1)</f>
        <v>M35 Pole</v>
      </c>
      <c r="AZ8" s="349">
        <f>VLOOKUP(AY8,LookupM!$A$1:$B$100,2)</f>
        <v>1.0167999999999999</v>
      </c>
      <c r="BA8" s="349">
        <f>FLOOR(AZ8*AX8,0.01)</f>
        <v>0</v>
      </c>
      <c r="BB8" s="349">
        <f>IF(BA8&gt;0, (FLOOR((0.2797*POWER((BA8*100-100),1.35)),1)),0)</f>
        <v>0</v>
      </c>
      <c r="BC8" s="380">
        <f>BB8</f>
        <v>0</v>
      </c>
      <c r="BD8" s="379"/>
      <c r="BE8" s="349" t="str">
        <f>CONCATENATE($G8, " ",BD$1)</f>
        <v>M35 Jav</v>
      </c>
      <c r="BF8" s="349">
        <f>VLOOKUP(BE8,LookupM!$A$1:$B$100,2)</f>
        <v>1.0125999999999999</v>
      </c>
      <c r="BG8" s="349">
        <f>FLOOR(BF8*BD8,0.01)</f>
        <v>0</v>
      </c>
      <c r="BH8" s="349">
        <f>IF(BG8&gt;0, (FLOOR((10.14*POWER((BG8-7),1.08)),1)),0)</f>
        <v>0</v>
      </c>
      <c r="BI8" s="380">
        <f>BH8</f>
        <v>0</v>
      </c>
      <c r="BJ8" s="381"/>
      <c r="BK8" s="382"/>
      <c r="BL8" s="338">
        <f>BJ8*60+BK8</f>
        <v>0</v>
      </c>
      <c r="BM8" s="338" t="str">
        <f>CONCATENATE($G8, " ",BJ$1)</f>
        <v>M35 1500</v>
      </c>
      <c r="BN8" s="338">
        <f>VLOOKUP(BM8,LookupM!$A$1:$B$100,2)</f>
        <v>0.99129999999999996</v>
      </c>
      <c r="BO8" s="338">
        <f>CEILING(BN8*BL8,0.01)</f>
        <v>0</v>
      </c>
      <c r="BP8" s="338">
        <f>IF(BO8&gt;0, (FLOOR((0.03768*POWER((480-BO8),1.85)),1)),0)</f>
        <v>0</v>
      </c>
      <c r="BQ8" s="383">
        <f>BP8</f>
        <v>0</v>
      </c>
      <c r="BR8" s="384"/>
      <c r="BS8" s="385">
        <f>BQ8+BI8+S8+AK8+Y8+AE8+AQ8+BC8+AW8+M8</f>
        <v>0</v>
      </c>
      <c r="BT8" s="384"/>
      <c r="BU8" s="386">
        <f>_xlfn.RANK.EQ(BS8,BS$3:BS$27,0)</f>
        <v>24</v>
      </c>
    </row>
    <row r="9" spans="1:73" s="194" customFormat="1" ht="16.5" thickBot="1">
      <c r="A9" s="343">
        <v>2</v>
      </c>
      <c r="B9" s="254">
        <v>23</v>
      </c>
      <c r="C9" s="228" t="s">
        <v>416</v>
      </c>
      <c r="D9" s="228" t="s">
        <v>424</v>
      </c>
      <c r="E9" s="228" t="s">
        <v>425</v>
      </c>
      <c r="F9" s="238" t="s">
        <v>164</v>
      </c>
      <c r="G9" s="347" t="str">
        <f>VLOOKUP(F9,'Other specs'!$A$67:$B$78,2)</f>
        <v>M40</v>
      </c>
      <c r="H9" s="369">
        <v>13.44</v>
      </c>
      <c r="I9" s="370" t="str">
        <f>CONCATENATE($G9, " ",H$1)</f>
        <v>M40 100</v>
      </c>
      <c r="J9" s="370">
        <f>VLOOKUP(I9,LookupM!$A$1:$B$100,2)</f>
        <v>0.95779999999999998</v>
      </c>
      <c r="K9" s="370">
        <f>CEILING(J9*H9,0.01)</f>
        <v>12.88</v>
      </c>
      <c r="L9" s="370">
        <f>IF(K9&gt;0, (FLOOR((25.4347*POWER((18-K9),1.81)),1)),0)</f>
        <v>488</v>
      </c>
      <c r="M9" s="371">
        <f>L9</f>
        <v>488</v>
      </c>
      <c r="N9" s="369">
        <v>4.8899999999999997</v>
      </c>
      <c r="O9" s="370" t="str">
        <f>CONCATENATE($G9, " ",N$1)</f>
        <v>M40 Long</v>
      </c>
      <c r="P9" s="370">
        <f>VLOOKUP(O9,LookupM!$A$1:$B$100,2)</f>
        <v>1.0899000000000001</v>
      </c>
      <c r="Q9" s="370">
        <f>FLOOR(P9*N9,0.01)</f>
        <v>5.32</v>
      </c>
      <c r="R9" s="370">
        <f>IF(Q9&gt;0, (FLOOR((0.14354*POWER((Q9*100-220),1.4)),1)),0)</f>
        <v>445</v>
      </c>
      <c r="S9" s="371">
        <f>R9</f>
        <v>445</v>
      </c>
      <c r="T9" s="369">
        <v>9.42</v>
      </c>
      <c r="U9" s="370" t="str">
        <f>CONCATENATE($G9, " ",T$1)</f>
        <v>M40 Shot</v>
      </c>
      <c r="V9" s="370">
        <f>VLOOKUP(U9,LookupM!$A$1:$B$100,2)</f>
        <v>1.1136999999999999</v>
      </c>
      <c r="W9" s="370">
        <f>FLOOR(V9*T9,0.01)</f>
        <v>10.49</v>
      </c>
      <c r="X9" s="370">
        <f>IF(W9&gt;0, (FLOOR((51.39*POWER((W9-1.5),1.05)),1)),0)</f>
        <v>515</v>
      </c>
      <c r="Y9" s="371">
        <f>X9</f>
        <v>515</v>
      </c>
      <c r="Z9" s="369">
        <v>1.5</v>
      </c>
      <c r="AA9" s="370" t="str">
        <f>CONCATENATE($G9, " ",Z$1)</f>
        <v>M40 High</v>
      </c>
      <c r="AB9" s="370">
        <f>VLOOKUP(AA9,LookupM!$A$1:$B$100,2)</f>
        <v>1.0486</v>
      </c>
      <c r="AC9" s="370">
        <f>FLOOR(AB9*Z9,0.01)</f>
        <v>1.57</v>
      </c>
      <c r="AD9" s="370">
        <f>IF(AC9&gt;0, (FLOOR((0.8465*POWER((AC9*100-75),1.42)),1)),0)</f>
        <v>441</v>
      </c>
      <c r="AE9" s="371">
        <f>AD9</f>
        <v>441</v>
      </c>
      <c r="AF9" s="369">
        <v>60.11</v>
      </c>
      <c r="AG9" s="370" t="str">
        <f>CONCATENATE($G9, " ",AF$1)</f>
        <v>M40 400</v>
      </c>
      <c r="AH9" s="370">
        <f>VLOOKUP(AG9,LookupM!$A$1:$B$100,2)</f>
        <v>0.93540000000000001</v>
      </c>
      <c r="AI9" s="370">
        <f>CEILING(AH9*AF9,0.01)</f>
        <v>56.230000000000004</v>
      </c>
      <c r="AJ9" s="370">
        <f>IF(AI9&gt;0, (FLOOR((1.53775*POWER((82-AI9),1.81)),1)),0)</f>
        <v>550</v>
      </c>
      <c r="AK9" s="371">
        <f>AJ9</f>
        <v>550</v>
      </c>
      <c r="AL9" s="369">
        <v>22.94</v>
      </c>
      <c r="AM9" s="370" t="str">
        <f>CONCATENATE($G9, " ",AL$1)</f>
        <v>M40 Hurd</v>
      </c>
      <c r="AN9" s="370">
        <f>VLOOKUP(AM9,LookupM!$A$1:$B$100,2)</f>
        <v>0.9526</v>
      </c>
      <c r="AO9" s="370">
        <f>CEILING(AN9*AL9,0.01)</f>
        <v>21.86</v>
      </c>
      <c r="AP9" s="370">
        <f>IF(AO9&gt;0, (FLOOR((5.74352*POWER((28.5-AO9),1.92)),1)),0)</f>
        <v>217</v>
      </c>
      <c r="AQ9" s="371">
        <f>AP9</f>
        <v>217</v>
      </c>
      <c r="AR9" s="369">
        <v>23.33</v>
      </c>
      <c r="AS9" s="370" t="str">
        <f>CONCATENATE($G9, " ",AR$1)</f>
        <v>M40 Disc</v>
      </c>
      <c r="AT9" s="370">
        <f>VLOOKUP(AS9,LookupM!$A$1:$B$100,2)</f>
        <v>1.1013999999999999</v>
      </c>
      <c r="AU9" s="370">
        <f>FLOOR(AT9*AR9,0.01)</f>
        <v>25.69</v>
      </c>
      <c r="AV9" s="370">
        <f>IF(AU9&gt;0, (FLOOR((12.91*POWER((AU9-4),1.1)),1)),0)</f>
        <v>380</v>
      </c>
      <c r="AW9" s="371">
        <f>AV9</f>
        <v>380</v>
      </c>
      <c r="AX9" s="369">
        <v>2.1</v>
      </c>
      <c r="AY9" s="370" t="str">
        <f>CONCATENATE($G9, " ",AX$1)</f>
        <v>M40 Pole</v>
      </c>
      <c r="AZ9" s="370">
        <f>VLOOKUP(AY9,LookupM!$A$1:$B$100,2)</f>
        <v>1.0772999999999999</v>
      </c>
      <c r="BA9" s="370">
        <f>FLOOR(AZ9*AX9,0.01)</f>
        <v>2.2600000000000002</v>
      </c>
      <c r="BB9" s="370">
        <f>IF(BA9&gt;0, (FLOOR((0.2797*POWER((BA9*100-100),1.35)),1)),0)</f>
        <v>191</v>
      </c>
      <c r="BC9" s="371">
        <f>BB9</f>
        <v>191</v>
      </c>
      <c r="BD9" s="369">
        <v>26.95</v>
      </c>
      <c r="BE9" s="370" t="str">
        <f>CONCATENATE($G9, " ",BD$1)</f>
        <v>M40 Jav</v>
      </c>
      <c r="BF9" s="370">
        <f>VLOOKUP(BE9,LookupM!$A$1:$B$100,2)</f>
        <v>1.0862000000000001</v>
      </c>
      <c r="BG9" s="370">
        <f>FLOOR(BF9*BD9,0.01)</f>
        <v>29.27</v>
      </c>
      <c r="BH9" s="370">
        <f>IF(BG9&gt;0, (FLOOR((10.14*POWER((BG9-7),1.08)),1)),0)</f>
        <v>289</v>
      </c>
      <c r="BI9" s="371">
        <f>BH9</f>
        <v>289</v>
      </c>
      <c r="BJ9" s="372">
        <v>6</v>
      </c>
      <c r="BK9" s="373">
        <v>7.37</v>
      </c>
      <c r="BL9" s="235">
        <f>BJ9*60+BK9</f>
        <v>367.37</v>
      </c>
      <c r="BM9" s="235" t="str">
        <f>CONCATENATE($G9, " ",BJ$1)</f>
        <v>M40 1500</v>
      </c>
      <c r="BN9" s="235">
        <f>VLOOKUP(BM9,LookupM!$A$1:$B$100,2)</f>
        <v>0.95189999999999997</v>
      </c>
      <c r="BO9" s="235">
        <f>CEILING(BN9*BL9,0.01)</f>
        <v>349.7</v>
      </c>
      <c r="BP9" s="235">
        <f>IF(BO9&gt;0, (FLOOR((0.03768*POWER((480-BO9),1.85)),1)),0)</f>
        <v>308</v>
      </c>
      <c r="BQ9" s="236">
        <f>BP9</f>
        <v>308</v>
      </c>
      <c r="BR9" s="222"/>
      <c r="BS9" s="230">
        <f>BQ9+BI9+S9+AK9+Y9+AE9+AQ9+BC9+AW9+M9</f>
        <v>3824</v>
      </c>
      <c r="BT9" s="222"/>
      <c r="BU9" s="232">
        <f>_xlfn.RANK.EQ(BS9,BS$3:BS$27,0)</f>
        <v>14</v>
      </c>
    </row>
    <row r="10" spans="1:73" s="194" customFormat="1">
      <c r="A10" s="343">
        <v>3</v>
      </c>
      <c r="B10" s="254">
        <v>19</v>
      </c>
      <c r="C10" s="228" t="s">
        <v>469</v>
      </c>
      <c r="D10" s="228" t="s">
        <v>470</v>
      </c>
      <c r="E10" s="228" t="s">
        <v>471</v>
      </c>
      <c r="F10" s="238" t="s">
        <v>371</v>
      </c>
      <c r="G10" s="262" t="str">
        <f>VLOOKUP(F10,'Other specs'!$A$67:$B$78,2)</f>
        <v>M00</v>
      </c>
      <c r="H10" s="360">
        <v>13.07</v>
      </c>
      <c r="I10" s="361" t="str">
        <f>CONCATENATE($G10, " ",H$1)</f>
        <v>M00 100</v>
      </c>
      <c r="J10" s="361">
        <f>VLOOKUP(I10,LookupM!$A$1:$B$100,2)</f>
        <v>1</v>
      </c>
      <c r="K10" s="361">
        <f>CEILING(J10*H10,0.01)</f>
        <v>13.07</v>
      </c>
      <c r="L10" s="361">
        <f>IF(K10&gt;0, (FLOOR((25.4347*POWER((18-K10),1.81)),1)),0)</f>
        <v>456</v>
      </c>
      <c r="M10" s="362">
        <f>L10</f>
        <v>456</v>
      </c>
      <c r="N10" s="360">
        <v>4.8899999999999997</v>
      </c>
      <c r="O10" s="361" t="str">
        <f>CONCATENATE($G10, " ",N$1)</f>
        <v>M00 Long</v>
      </c>
      <c r="P10" s="361">
        <f>VLOOKUP(O10,LookupM!$A$1:$B$100,2)</f>
        <v>1</v>
      </c>
      <c r="Q10" s="361">
        <f>FLOOR(P10*N10,0.01)</f>
        <v>4.8899999999999997</v>
      </c>
      <c r="R10" s="361">
        <f>IF(Q10&gt;0, (FLOOR((0.14354*POWER((Q10*100-220),1.4)),1)),0)</f>
        <v>361</v>
      </c>
      <c r="S10" s="362">
        <f>R10</f>
        <v>361</v>
      </c>
      <c r="T10" s="360">
        <v>9.14</v>
      </c>
      <c r="U10" s="361" t="str">
        <f>CONCATENATE($G10, " ",T$1)</f>
        <v>M00 Shot</v>
      </c>
      <c r="V10" s="361">
        <f>VLOOKUP(U10,LookupM!$A$1:$B$100,2)</f>
        <v>1</v>
      </c>
      <c r="W10" s="361">
        <f>FLOOR(V10*T10,0.01)</f>
        <v>9.14</v>
      </c>
      <c r="X10" s="361">
        <f>IF(W10&gt;0, (FLOOR((51.39*POWER((W10-1.5),1.05)),1)),0)</f>
        <v>434</v>
      </c>
      <c r="Y10" s="362">
        <f>X10</f>
        <v>434</v>
      </c>
      <c r="Z10" s="360">
        <v>1.35</v>
      </c>
      <c r="AA10" s="361" t="str">
        <f>CONCATENATE($G10, " ",Z$1)</f>
        <v>M00 High</v>
      </c>
      <c r="AB10" s="361">
        <f>VLOOKUP(AA10,LookupM!$A$1:$B$100,2)</f>
        <v>1</v>
      </c>
      <c r="AC10" s="361">
        <f>FLOOR(AB10*Z10,0.01)</f>
        <v>1.35</v>
      </c>
      <c r="AD10" s="361">
        <f>IF(AC10&gt;0, (FLOOR((0.8465*POWER((AC10*100-75),1.42)),1)),0)</f>
        <v>283</v>
      </c>
      <c r="AE10" s="362">
        <f>AD10</f>
        <v>283</v>
      </c>
      <c r="AF10" s="360">
        <v>69.23</v>
      </c>
      <c r="AG10" s="361" t="str">
        <f>CONCATENATE($G10, " ",AF$1)</f>
        <v>M00 400</v>
      </c>
      <c r="AH10" s="361">
        <f>VLOOKUP(AG10,LookupM!$A$1:$B$100,2)</f>
        <v>1</v>
      </c>
      <c r="AI10" s="361">
        <f>CEILING(AH10*AF10,0.01)</f>
        <v>69.23</v>
      </c>
      <c r="AJ10" s="361">
        <f>IF(AI10&gt;0, (FLOOR((1.53775*POWER((82-AI10),1.81)),1)),0)</f>
        <v>154</v>
      </c>
      <c r="AK10" s="362">
        <f>AJ10</f>
        <v>154</v>
      </c>
      <c r="AL10" s="360">
        <v>21.77</v>
      </c>
      <c r="AM10" s="361" t="str">
        <f>CONCATENATE($G10, " ",AL$1)</f>
        <v>M00 Hurd</v>
      </c>
      <c r="AN10" s="361">
        <f>VLOOKUP(AM10,LookupM!$A$1:$B$100,2)</f>
        <v>1</v>
      </c>
      <c r="AO10" s="361">
        <f>CEILING(AN10*AL10,0.01)</f>
        <v>21.77</v>
      </c>
      <c r="AP10" s="361">
        <f>IF(AO10&gt;0, (FLOOR((5.74352*POWER((28.5-AO10),1.92)),1)),0)</f>
        <v>223</v>
      </c>
      <c r="AQ10" s="362">
        <f>AP10</f>
        <v>223</v>
      </c>
      <c r="AR10" s="360">
        <v>27.92</v>
      </c>
      <c r="AS10" s="361" t="str">
        <f>CONCATENATE($G10, " ",AR$1)</f>
        <v>M00 Disc</v>
      </c>
      <c r="AT10" s="361">
        <f>VLOOKUP(AS10,LookupM!$A$1:$B$100,2)</f>
        <v>1</v>
      </c>
      <c r="AU10" s="361">
        <f>FLOOR(AT10*AR10,0.01)</f>
        <v>27.92</v>
      </c>
      <c r="AV10" s="361">
        <f>IF(AU10&gt;0, (FLOOR((12.91*POWER((AU10-4),1.1)),1)),0)</f>
        <v>424</v>
      </c>
      <c r="AW10" s="362">
        <f>AV10</f>
        <v>424</v>
      </c>
      <c r="AX10" s="360">
        <v>1.8</v>
      </c>
      <c r="AY10" s="361" t="str">
        <f>CONCATENATE($G10, " ",AX$1)</f>
        <v>M00 Pole</v>
      </c>
      <c r="AZ10" s="361">
        <f>VLOOKUP(AY10,LookupM!$A$1:$B$100,2)</f>
        <v>1</v>
      </c>
      <c r="BA10" s="361">
        <f>FLOOR(AZ10*AX10,0.01)</f>
        <v>1.8</v>
      </c>
      <c r="BB10" s="361">
        <f>IF(BA10&gt;0, (FLOOR((0.2797*POWER((BA10*100-100),1.35)),1)),0)</f>
        <v>103</v>
      </c>
      <c r="BC10" s="362">
        <f>BB10</f>
        <v>103</v>
      </c>
      <c r="BD10" s="360">
        <v>33.26</v>
      </c>
      <c r="BE10" s="361" t="str">
        <f>CONCATENATE($G10, " ",BD$1)</f>
        <v>M00 Jav</v>
      </c>
      <c r="BF10" s="361">
        <f>VLOOKUP(BE10,LookupM!$A$1:$B$100,2)</f>
        <v>1</v>
      </c>
      <c r="BG10" s="361">
        <f>FLOOR(BF10*BD10,0.01)</f>
        <v>33.26</v>
      </c>
      <c r="BH10" s="361">
        <f>IF(BG10&gt;0, (FLOOR((10.14*POWER((BG10-7),1.08)),1)),0)</f>
        <v>345</v>
      </c>
      <c r="BI10" s="362">
        <f>BH10</f>
        <v>345</v>
      </c>
      <c r="BJ10" s="363">
        <v>5</v>
      </c>
      <c r="BK10" s="364">
        <v>57.19</v>
      </c>
      <c r="BL10" s="242">
        <f>BJ10*60+BK10</f>
        <v>357.19</v>
      </c>
      <c r="BM10" s="242" t="str">
        <f>CONCATENATE($G10, " ",BJ$1)</f>
        <v>M00 1500</v>
      </c>
      <c r="BN10" s="242">
        <f>VLOOKUP(BM10,LookupM!$A$1:$B$100,2)</f>
        <v>1</v>
      </c>
      <c r="BO10" s="242">
        <f>CEILING(BN10*BL10,0.01)</f>
        <v>357.19</v>
      </c>
      <c r="BP10" s="242">
        <f>IF(BO10&gt;0, (FLOOR((0.03768*POWER((480-BO10),1.85)),1)),0)</f>
        <v>276</v>
      </c>
      <c r="BQ10" s="244">
        <f>BP10</f>
        <v>276</v>
      </c>
      <c r="BR10" s="222"/>
      <c r="BS10" s="245">
        <f>BQ10+BI10+S10+AK10+Y10+AE10+AQ10+BC10+AW10+M10</f>
        <v>3059</v>
      </c>
      <c r="BT10" s="222"/>
      <c r="BU10" s="246">
        <f>_xlfn.RANK.EQ(BS10,BS$3:BS$27,0)</f>
        <v>18</v>
      </c>
    </row>
    <row r="11" spans="1:73" s="194" customFormat="1">
      <c r="A11" s="343">
        <v>3</v>
      </c>
      <c r="B11" s="254">
        <v>11</v>
      </c>
      <c r="C11" s="228" t="s">
        <v>398</v>
      </c>
      <c r="D11" s="228" t="s">
        <v>468</v>
      </c>
      <c r="E11" s="228" t="s">
        <v>399</v>
      </c>
      <c r="F11" s="238" t="s">
        <v>371</v>
      </c>
      <c r="G11" s="263" t="str">
        <f>VLOOKUP(F11,'Other specs'!$A$67:$B$78,2)</f>
        <v>M00</v>
      </c>
      <c r="H11" s="365">
        <v>13.29</v>
      </c>
      <c r="I11" s="348" t="str">
        <f>CONCATENATE($G11, " ",H$1)</f>
        <v>M00 100</v>
      </c>
      <c r="J11" s="348">
        <f>VLOOKUP(I11,LookupM!$A$1:$B$100,2)</f>
        <v>1</v>
      </c>
      <c r="K11" s="348">
        <f>CEILING(J11*H11,0.01)</f>
        <v>13.290000000000001</v>
      </c>
      <c r="L11" s="348">
        <f>IF(K11&gt;0, (FLOOR((25.4347*POWER((18-K11),1.81)),1)),0)</f>
        <v>420</v>
      </c>
      <c r="M11" s="366">
        <f>L11</f>
        <v>420</v>
      </c>
      <c r="N11" s="365">
        <v>4.58</v>
      </c>
      <c r="O11" s="348" t="str">
        <f>CONCATENATE($G11, " ",N$1)</f>
        <v>M00 Long</v>
      </c>
      <c r="P11" s="348">
        <f>VLOOKUP(O11,LookupM!$A$1:$B$100,2)</f>
        <v>1</v>
      </c>
      <c r="Q11" s="348">
        <f>FLOOR(P11*N11,0.01)</f>
        <v>4.58</v>
      </c>
      <c r="R11" s="348">
        <f>IF(Q11&gt;0, (FLOOR((0.14354*POWER((Q11*100-220),1.4)),1)),0)</f>
        <v>304</v>
      </c>
      <c r="S11" s="366">
        <f>R11</f>
        <v>304</v>
      </c>
      <c r="T11" s="365">
        <v>7.41</v>
      </c>
      <c r="U11" s="348" t="str">
        <f>CONCATENATE($G11, " ",T$1)</f>
        <v>M00 Shot</v>
      </c>
      <c r="V11" s="348">
        <f>VLOOKUP(U11,LookupM!$A$1:$B$100,2)</f>
        <v>1</v>
      </c>
      <c r="W11" s="348">
        <f>FLOOR(V11*T11,0.01)</f>
        <v>7.41</v>
      </c>
      <c r="X11" s="348">
        <f>IF(W11&gt;0, (FLOOR((51.39*POWER((W11-1.5),1.05)),1)),0)</f>
        <v>331</v>
      </c>
      <c r="Y11" s="366">
        <f>X11</f>
        <v>331</v>
      </c>
      <c r="Z11" s="365">
        <v>1.32</v>
      </c>
      <c r="AA11" s="348" t="str">
        <f>CONCATENATE($G11, " ",Z$1)</f>
        <v>M00 High</v>
      </c>
      <c r="AB11" s="348">
        <f>VLOOKUP(AA11,LookupM!$A$1:$B$100,2)</f>
        <v>1</v>
      </c>
      <c r="AC11" s="348">
        <f>FLOOR(AB11*Z11,0.01)</f>
        <v>1.32</v>
      </c>
      <c r="AD11" s="348">
        <f>IF(AC11&gt;0, (FLOOR((0.8465*POWER((AC11*100-75),1.42)),1)),0)</f>
        <v>263</v>
      </c>
      <c r="AE11" s="366">
        <f>AD11</f>
        <v>263</v>
      </c>
      <c r="AF11" s="365">
        <v>61.35</v>
      </c>
      <c r="AG11" s="348" t="str">
        <f>CONCATENATE($G11, " ",AF$1)</f>
        <v>M00 400</v>
      </c>
      <c r="AH11" s="348">
        <f>VLOOKUP(AG11,LookupM!$A$1:$B$100,2)</f>
        <v>1</v>
      </c>
      <c r="AI11" s="348">
        <f>CEILING(AH11*AF11,0.01)</f>
        <v>61.35</v>
      </c>
      <c r="AJ11" s="348">
        <f>IF(AI11&gt;0, (FLOOR((1.53775*POWER((82-AI11),1.81)),1)),0)</f>
        <v>368</v>
      </c>
      <c r="AK11" s="366">
        <f>AJ11</f>
        <v>368</v>
      </c>
      <c r="AL11" s="365">
        <v>28.13</v>
      </c>
      <c r="AM11" s="348" t="str">
        <f>CONCATENATE($G11, " ",AL$1)</f>
        <v>M00 Hurd</v>
      </c>
      <c r="AN11" s="348">
        <f>VLOOKUP(AM11,LookupM!$A$1:$B$100,2)</f>
        <v>1</v>
      </c>
      <c r="AO11" s="348">
        <f>CEILING(AN11*AL11,0.01)</f>
        <v>28.13</v>
      </c>
      <c r="AP11" s="348">
        <f>IF(AO11&gt;0, (FLOOR((5.74352*POWER((28.5-AO11),1.92)),1)),0)</f>
        <v>0</v>
      </c>
      <c r="AQ11" s="366">
        <f>AP11</f>
        <v>0</v>
      </c>
      <c r="AR11" s="365">
        <v>18.59</v>
      </c>
      <c r="AS11" s="348" t="str">
        <f>CONCATENATE($G11, " ",AR$1)</f>
        <v>M00 Disc</v>
      </c>
      <c r="AT11" s="348">
        <f>VLOOKUP(AS11,LookupM!$A$1:$B$100,2)</f>
        <v>1</v>
      </c>
      <c r="AU11" s="348">
        <f>FLOOR(AT11*AR11,0.01)</f>
        <v>18.59</v>
      </c>
      <c r="AV11" s="348">
        <f>IF(AU11&gt;0, (FLOOR((12.91*POWER((AU11-4),1.1)),1)),0)</f>
        <v>246</v>
      </c>
      <c r="AW11" s="366">
        <f>AV11</f>
        <v>246</v>
      </c>
      <c r="AX11" s="365">
        <v>2.2999999999999998</v>
      </c>
      <c r="AY11" s="348" t="str">
        <f>CONCATENATE($G11, " ",AX$1)</f>
        <v>M00 Pole</v>
      </c>
      <c r="AZ11" s="348">
        <f>VLOOKUP(AY11,LookupM!$A$1:$B$100,2)</f>
        <v>1</v>
      </c>
      <c r="BA11" s="348">
        <f>FLOOR(AZ11*AX11,0.01)</f>
        <v>2.3000000000000003</v>
      </c>
      <c r="BB11" s="348">
        <f>IF(BA11&gt;0, (FLOOR((0.2797*POWER((BA11*100-100),1.35)),1)),0)</f>
        <v>199</v>
      </c>
      <c r="BC11" s="366">
        <f>BB11</f>
        <v>199</v>
      </c>
      <c r="BD11" s="365">
        <v>18.100000000000001</v>
      </c>
      <c r="BE11" s="348" t="str">
        <f>CONCATENATE($G11, " ",BD$1)</f>
        <v>M00 Jav</v>
      </c>
      <c r="BF11" s="348">
        <f>VLOOKUP(BE11,LookupM!$A$1:$B$100,2)</f>
        <v>1</v>
      </c>
      <c r="BG11" s="348">
        <f>FLOOR(BF11*BD11,0.01)</f>
        <v>18.100000000000001</v>
      </c>
      <c r="BH11" s="348">
        <f>IF(BG11&gt;0, (FLOOR((10.14*POWER((BG11-7),1.08)),1)),0)</f>
        <v>136</v>
      </c>
      <c r="BI11" s="366">
        <f>BH11</f>
        <v>136</v>
      </c>
      <c r="BJ11" s="367">
        <v>5</v>
      </c>
      <c r="BK11" s="368">
        <v>5.72</v>
      </c>
      <c r="BL11" s="228">
        <f>BJ11*60+BK11</f>
        <v>305.72000000000003</v>
      </c>
      <c r="BM11" s="228" t="str">
        <f>CONCATENATE($G11, " ",BJ$1)</f>
        <v>M00 1500</v>
      </c>
      <c r="BN11" s="228">
        <f>VLOOKUP(BM11,LookupM!$A$1:$B$100,2)</f>
        <v>1</v>
      </c>
      <c r="BO11" s="228">
        <f>CEILING(BN11*BL11,0.01)</f>
        <v>305.72000000000003</v>
      </c>
      <c r="BP11" s="228">
        <f>IF(BO11&gt;0, (FLOOR((0.03768*POWER((480-BO11),1.85)),1)),0)</f>
        <v>527</v>
      </c>
      <c r="BQ11" s="234">
        <f>BP11</f>
        <v>527</v>
      </c>
      <c r="BR11" s="222"/>
      <c r="BS11" s="229">
        <f>BQ11+BI11+S11+AK11+Y11+AE11+AQ11+BC11+AW11+M11</f>
        <v>2794</v>
      </c>
      <c r="BT11" s="222"/>
      <c r="BU11" s="231">
        <f>_xlfn.RANK.EQ(BS11,BS$3:BS$27,0)</f>
        <v>20</v>
      </c>
    </row>
    <row r="12" spans="1:73" s="194" customFormat="1" ht="16.5" thickBot="1">
      <c r="A12" s="343">
        <v>3</v>
      </c>
      <c r="B12" s="254">
        <v>12</v>
      </c>
      <c r="C12" s="228" t="s">
        <v>341</v>
      </c>
      <c r="D12" s="228" t="s">
        <v>400</v>
      </c>
      <c r="E12" s="228" t="s">
        <v>386</v>
      </c>
      <c r="F12" s="238" t="s">
        <v>371</v>
      </c>
      <c r="G12" s="347" t="str">
        <f>VLOOKUP(F12,'Other specs'!$A$67:$B$78,2)</f>
        <v>M00</v>
      </c>
      <c r="H12" s="369">
        <v>13.19</v>
      </c>
      <c r="I12" s="370" t="str">
        <f>CONCATENATE($G12, " ",H$1)</f>
        <v>M00 100</v>
      </c>
      <c r="J12" s="370">
        <f>VLOOKUP(I12,LookupM!$A$1:$B$100,2)</f>
        <v>1</v>
      </c>
      <c r="K12" s="370">
        <f>CEILING(J12*H12,0.01)</f>
        <v>13.19</v>
      </c>
      <c r="L12" s="370">
        <f>IF(K12&gt;0, (FLOOR((25.4347*POWER((18-K12),1.81)),1)),0)</f>
        <v>436</v>
      </c>
      <c r="M12" s="371">
        <f>L12</f>
        <v>436</v>
      </c>
      <c r="N12" s="369">
        <v>4.9400000000000004</v>
      </c>
      <c r="O12" s="370" t="str">
        <f>CONCATENATE($G12, " ",N$1)</f>
        <v>M00 Long</v>
      </c>
      <c r="P12" s="370">
        <f>VLOOKUP(O12,LookupM!$A$1:$B$100,2)</f>
        <v>1</v>
      </c>
      <c r="Q12" s="370">
        <f>FLOOR(P12*N12,0.01)</f>
        <v>4.9400000000000004</v>
      </c>
      <c r="R12" s="370">
        <f>IF(Q12&gt;0, (FLOOR((0.14354*POWER((Q12*100-220),1.4)),1)),0)</f>
        <v>371</v>
      </c>
      <c r="S12" s="371">
        <f>R12</f>
        <v>371</v>
      </c>
      <c r="T12" s="369">
        <v>5.13</v>
      </c>
      <c r="U12" s="370" t="str">
        <f>CONCATENATE($G12, " ",T$1)</f>
        <v>M00 Shot</v>
      </c>
      <c r="V12" s="370">
        <f>VLOOKUP(U12,LookupM!$A$1:$B$100,2)</f>
        <v>1</v>
      </c>
      <c r="W12" s="370">
        <f>FLOOR(V12*T12,0.01)</f>
        <v>5.13</v>
      </c>
      <c r="X12" s="370">
        <f>IF(W12&gt;0, (FLOOR((51.39*POWER((W12-1.5),1.05)),1)),0)</f>
        <v>198</v>
      </c>
      <c r="Y12" s="371">
        <f>X12</f>
        <v>198</v>
      </c>
      <c r="Z12" s="369">
        <v>1.4</v>
      </c>
      <c r="AA12" s="370" t="str">
        <f>CONCATENATE($G12, " ",Z$1)</f>
        <v>M00 High</v>
      </c>
      <c r="AB12" s="370">
        <f>VLOOKUP(AA12,LookupM!$A$1:$B$100,2)</f>
        <v>1</v>
      </c>
      <c r="AC12" s="370">
        <f>FLOOR(AB12*Z12,0.01)</f>
        <v>1.4000000000000001</v>
      </c>
      <c r="AD12" s="370">
        <f>IF(AC12&gt;0, (FLOOR((0.8465*POWER((AC12*100-75),1.42)),1)),0)</f>
        <v>317</v>
      </c>
      <c r="AE12" s="371">
        <f>AD12</f>
        <v>317</v>
      </c>
      <c r="AF12" s="369">
        <v>61.24</v>
      </c>
      <c r="AG12" s="370" t="str">
        <f>CONCATENATE($G12, " ",AF$1)</f>
        <v>M00 400</v>
      </c>
      <c r="AH12" s="370">
        <f>VLOOKUP(AG12,LookupM!$A$1:$B$100,2)</f>
        <v>1</v>
      </c>
      <c r="AI12" s="370">
        <f>CEILING(AH12*AF12,0.01)</f>
        <v>61.24</v>
      </c>
      <c r="AJ12" s="370">
        <f>IF(AI12&gt;0, (FLOOR((1.53775*POWER((82-AI12),1.81)),1)),0)</f>
        <v>372</v>
      </c>
      <c r="AK12" s="371">
        <f>AJ12</f>
        <v>372</v>
      </c>
      <c r="AL12" s="369">
        <v>22.64</v>
      </c>
      <c r="AM12" s="370" t="str">
        <f>CONCATENATE($G12, " ",AL$1)</f>
        <v>M00 Hurd</v>
      </c>
      <c r="AN12" s="370">
        <f>VLOOKUP(AM12,LookupM!$A$1:$B$100,2)</f>
        <v>1</v>
      </c>
      <c r="AO12" s="370">
        <f>CEILING(AN12*AL12,0.01)</f>
        <v>22.64</v>
      </c>
      <c r="AP12" s="370">
        <f>IF(AO12&gt;0, (FLOOR((5.74352*POWER((28.5-AO12),1.92)),1)),0)</f>
        <v>171</v>
      </c>
      <c r="AQ12" s="371">
        <f>AP12</f>
        <v>171</v>
      </c>
      <c r="AR12" s="369">
        <v>11.94</v>
      </c>
      <c r="AS12" s="370" t="str">
        <f>CONCATENATE($G12, " ",AR$1)</f>
        <v>M00 Disc</v>
      </c>
      <c r="AT12" s="370">
        <f>VLOOKUP(AS12,LookupM!$A$1:$B$100,2)</f>
        <v>1</v>
      </c>
      <c r="AU12" s="370">
        <f>FLOOR(AT12*AR12,0.01)</f>
        <v>11.94</v>
      </c>
      <c r="AV12" s="370">
        <f>IF(AU12&gt;0, (FLOOR((12.91*POWER((AU12-4),1.1)),1)),0)</f>
        <v>126</v>
      </c>
      <c r="AW12" s="371">
        <f>AV12</f>
        <v>126</v>
      </c>
      <c r="AX12" s="369">
        <v>2.2000000000000002</v>
      </c>
      <c r="AY12" s="370" t="str">
        <f>CONCATENATE($G12, " ",AX$1)</f>
        <v>M00 Pole</v>
      </c>
      <c r="AZ12" s="370">
        <f>VLOOKUP(AY12,LookupM!$A$1:$B$100,2)</f>
        <v>1</v>
      </c>
      <c r="BA12" s="370">
        <f>FLOOR(AZ12*AX12,0.01)</f>
        <v>2.2000000000000002</v>
      </c>
      <c r="BB12" s="370">
        <f>IF(BA12&gt;0, (FLOOR((0.2797*POWER((BA12*100-100),1.35)),1)),0)</f>
        <v>179</v>
      </c>
      <c r="BC12" s="371">
        <f>BB12</f>
        <v>179</v>
      </c>
      <c r="BD12" s="369">
        <v>19.61</v>
      </c>
      <c r="BE12" s="370" t="str">
        <f>CONCATENATE($G12, " ",BD$1)</f>
        <v>M00 Jav</v>
      </c>
      <c r="BF12" s="370">
        <f>VLOOKUP(BE12,LookupM!$A$1:$B$100,2)</f>
        <v>1</v>
      </c>
      <c r="BG12" s="370">
        <f>FLOOR(BF12*BD12,0.01)</f>
        <v>19.61</v>
      </c>
      <c r="BH12" s="370">
        <f>IF(BG12&gt;0, (FLOOR((10.14*POWER((BG12-7),1.08)),1)),0)</f>
        <v>156</v>
      </c>
      <c r="BI12" s="371">
        <f>BH12</f>
        <v>156</v>
      </c>
      <c r="BJ12" s="372">
        <v>4</v>
      </c>
      <c r="BK12" s="373">
        <v>35.78</v>
      </c>
      <c r="BL12" s="235">
        <f>BJ12*60+BK12</f>
        <v>275.77999999999997</v>
      </c>
      <c r="BM12" s="235" t="str">
        <f>CONCATENATE($G12, " ",BJ$1)</f>
        <v>M00 1500</v>
      </c>
      <c r="BN12" s="235">
        <f>VLOOKUP(BM12,LookupM!$A$1:$B$100,2)</f>
        <v>1</v>
      </c>
      <c r="BO12" s="235">
        <f>CEILING(BN12*BL12,0.01)</f>
        <v>275.78000000000003</v>
      </c>
      <c r="BP12" s="235">
        <f>IF(BO12&gt;0, (FLOOR((0.03768*POWER((480-BO12),1.85)),1)),0)</f>
        <v>707</v>
      </c>
      <c r="BQ12" s="236">
        <f>BP12</f>
        <v>707</v>
      </c>
      <c r="BR12" s="222"/>
      <c r="BS12" s="230">
        <f>BQ12+BI12+S12+AK12+Y12+AE12+AQ12+BC12+AW12+M12</f>
        <v>3033</v>
      </c>
      <c r="BT12" s="222"/>
      <c r="BU12" s="232">
        <f>_xlfn.RANK.EQ(BS12,BS$3:BS$27,0)</f>
        <v>19</v>
      </c>
    </row>
    <row r="13" spans="1:73" s="17" customFormat="1">
      <c r="A13" s="343">
        <v>4</v>
      </c>
      <c r="B13" s="254">
        <v>24</v>
      </c>
      <c r="C13" s="228" t="s">
        <v>472</v>
      </c>
      <c r="D13" s="228" t="s">
        <v>473</v>
      </c>
      <c r="E13" s="228" t="s">
        <v>382</v>
      </c>
      <c r="F13" s="238" t="s">
        <v>164</v>
      </c>
      <c r="G13" s="263" t="str">
        <f>VLOOKUP(F13,'Other specs'!$A$67:$B$78,2)</f>
        <v>M40</v>
      </c>
      <c r="H13" s="365">
        <v>13.08</v>
      </c>
      <c r="I13" s="348" t="str">
        <f>CONCATENATE($G13, " ",H$1)</f>
        <v>M40 100</v>
      </c>
      <c r="J13" s="348">
        <f>VLOOKUP(I13,LookupM!$A$1:$B$100,2)</f>
        <v>0.95779999999999998</v>
      </c>
      <c r="K13" s="348">
        <f>CEILING(J13*H13,0.01)</f>
        <v>12.530000000000001</v>
      </c>
      <c r="L13" s="348">
        <f>IF(K13&gt;0, (FLOOR((25.4347*POWER((18-K13),1.81)),1)),0)</f>
        <v>551</v>
      </c>
      <c r="M13" s="366">
        <f>L13</f>
        <v>551</v>
      </c>
      <c r="N13" s="365">
        <v>4.9400000000000004</v>
      </c>
      <c r="O13" s="348" t="str">
        <f>CONCATENATE($G13, " ",N$1)</f>
        <v>M40 Long</v>
      </c>
      <c r="P13" s="348">
        <f>VLOOKUP(O13,LookupM!$A$1:$B$100,2)</f>
        <v>1.0899000000000001</v>
      </c>
      <c r="Q13" s="348">
        <f>FLOOR(P13*N13,0.01)</f>
        <v>5.38</v>
      </c>
      <c r="R13" s="348">
        <f>IF(Q13&gt;0, (FLOOR((0.14354*POWER((Q13*100-220),1.4)),1)),0)</f>
        <v>457</v>
      </c>
      <c r="S13" s="366">
        <f>R13</f>
        <v>457</v>
      </c>
      <c r="T13" s="365">
        <v>8.3699999999999992</v>
      </c>
      <c r="U13" s="348" t="str">
        <f>CONCATENATE($G13, " ",T$1)</f>
        <v>M40 Shot</v>
      </c>
      <c r="V13" s="348">
        <f>VLOOKUP(U13,LookupM!$A$1:$B$100,2)</f>
        <v>1.1136999999999999</v>
      </c>
      <c r="W13" s="348">
        <f>FLOOR(V13*T13,0.01)</f>
        <v>9.32</v>
      </c>
      <c r="X13" s="348">
        <f>IF(W13&gt;0, (FLOOR((51.39*POWER((W13-1.5),1.05)),1)),0)</f>
        <v>445</v>
      </c>
      <c r="Y13" s="366">
        <f>X13</f>
        <v>445</v>
      </c>
      <c r="Z13" s="365">
        <v>1.4</v>
      </c>
      <c r="AA13" s="348" t="str">
        <f>CONCATENATE($G13, " ",Z$1)</f>
        <v>M40 High</v>
      </c>
      <c r="AB13" s="348">
        <f>VLOOKUP(AA13,LookupM!$A$1:$B$100,2)</f>
        <v>1.0486</v>
      </c>
      <c r="AC13" s="348">
        <f>FLOOR(AB13*Z13,0.01)</f>
        <v>1.46</v>
      </c>
      <c r="AD13" s="348">
        <f>IF(AC13&gt;0, (FLOOR((0.8465*POWER((AC13*100-75),1.42)),1)),0)</f>
        <v>360</v>
      </c>
      <c r="AE13" s="366">
        <f>AD13</f>
        <v>360</v>
      </c>
      <c r="AF13" s="365">
        <v>72.849999999999994</v>
      </c>
      <c r="AG13" s="348" t="str">
        <f>CONCATENATE($G13, " ",AF$1)</f>
        <v>M40 400</v>
      </c>
      <c r="AH13" s="348">
        <f>VLOOKUP(AG13,LookupM!$A$1:$B$100,2)</f>
        <v>0.93540000000000001</v>
      </c>
      <c r="AI13" s="348">
        <f>CEILING(AH13*AF13,0.01)</f>
        <v>68.150000000000006</v>
      </c>
      <c r="AJ13" s="348">
        <f>IF(AI13&gt;0, (FLOOR((1.53775*POWER((82-AI13),1.81)),1)),0)</f>
        <v>179</v>
      </c>
      <c r="AK13" s="366">
        <f>AJ13</f>
        <v>179</v>
      </c>
      <c r="AL13" s="365">
        <v>21.41</v>
      </c>
      <c r="AM13" s="348" t="str">
        <f>CONCATENATE($G13, " ",AL$1)</f>
        <v>M40 Hurd</v>
      </c>
      <c r="AN13" s="348">
        <f>VLOOKUP(AM13,LookupM!$A$1:$B$100,2)</f>
        <v>0.9526</v>
      </c>
      <c r="AO13" s="348">
        <f>CEILING(AN13*AL13,0.01)</f>
        <v>20.400000000000002</v>
      </c>
      <c r="AP13" s="348">
        <f>IF(AO13&gt;0, (FLOOR((5.74352*POWER((28.5-AO13),1.92)),1)),0)</f>
        <v>318</v>
      </c>
      <c r="AQ13" s="366">
        <f>AP13</f>
        <v>318</v>
      </c>
      <c r="AR13" s="365">
        <v>21.97</v>
      </c>
      <c r="AS13" s="348" t="str">
        <f>CONCATENATE($G13, " ",AR$1)</f>
        <v>M40 Disc</v>
      </c>
      <c r="AT13" s="348">
        <f>VLOOKUP(AS13,LookupM!$A$1:$B$100,2)</f>
        <v>1.1013999999999999</v>
      </c>
      <c r="AU13" s="348">
        <f>FLOOR(AT13*AR13,0.01)</f>
        <v>24.19</v>
      </c>
      <c r="AV13" s="348">
        <f>IF(AU13&gt;0, (FLOOR((12.91*POWER((AU13-4),1.1)),1)),0)</f>
        <v>352</v>
      </c>
      <c r="AW13" s="366">
        <f>AV13</f>
        <v>352</v>
      </c>
      <c r="AX13" s="365">
        <v>1.8</v>
      </c>
      <c r="AY13" s="348" t="str">
        <f>CONCATENATE($G13, " ",AX$1)</f>
        <v>M40 Pole</v>
      </c>
      <c r="AZ13" s="348">
        <f>VLOOKUP(AY13,LookupM!$A$1:$B$100,2)</f>
        <v>1.0772999999999999</v>
      </c>
      <c r="BA13" s="348">
        <f>FLOOR(AZ13*AX13,0.01)</f>
        <v>1.93</v>
      </c>
      <c r="BB13" s="348">
        <f>IF(BA13&gt;0, (FLOOR((0.2797*POWER((BA13*100-100),1.35)),1)),0)</f>
        <v>127</v>
      </c>
      <c r="BC13" s="366">
        <f>BB13</f>
        <v>127</v>
      </c>
      <c r="BD13" s="365">
        <v>25.25</v>
      </c>
      <c r="BE13" s="348" t="str">
        <f>CONCATENATE($G13, " ",BD$1)</f>
        <v>M40 Jav</v>
      </c>
      <c r="BF13" s="348">
        <f>VLOOKUP(BE13,LookupM!$A$1:$B$100,2)</f>
        <v>1.0862000000000001</v>
      </c>
      <c r="BG13" s="348">
        <f>FLOOR(BF13*BD13,0.01)</f>
        <v>27.42</v>
      </c>
      <c r="BH13" s="348">
        <f>IF(BG13&gt;0, (FLOOR((10.14*POWER((BG13-7),1.08)),1)),0)</f>
        <v>263</v>
      </c>
      <c r="BI13" s="366">
        <f>BH13</f>
        <v>263</v>
      </c>
      <c r="BJ13" s="367">
        <v>6</v>
      </c>
      <c r="BK13" s="368">
        <v>15.29</v>
      </c>
      <c r="BL13" s="228">
        <f>BJ13*60+BK13</f>
        <v>375.29</v>
      </c>
      <c r="BM13" s="228" t="str">
        <f>CONCATENATE($G13, " ",BJ$1)</f>
        <v>M40 1500</v>
      </c>
      <c r="BN13" s="228">
        <f>VLOOKUP(BM13,LookupM!$A$1:$B$100,2)</f>
        <v>0.95189999999999997</v>
      </c>
      <c r="BO13" s="228">
        <f>CEILING(BN13*BL13,0.01)</f>
        <v>357.24</v>
      </c>
      <c r="BP13" s="228">
        <f>IF(BO13&gt;0, (FLOOR((0.03768*POWER((480-BO13),1.85)),1)),0)</f>
        <v>275</v>
      </c>
      <c r="BQ13" s="234">
        <f>BP13</f>
        <v>275</v>
      </c>
      <c r="BR13" s="114"/>
      <c r="BS13" s="229">
        <f>BQ13+BI13+S13+AK13+Y13+AE13+AQ13+BC13+AW13+M13</f>
        <v>3327</v>
      </c>
      <c r="BT13" s="114"/>
      <c r="BU13" s="231">
        <f>_xlfn.RANK.EQ(BS13,BS$3:BS$27,0)</f>
        <v>17</v>
      </c>
    </row>
    <row r="14" spans="1:73" s="17" customFormat="1">
      <c r="A14" s="346">
        <v>4</v>
      </c>
      <c r="B14" s="256">
        <v>25</v>
      </c>
      <c r="C14" s="205" t="s">
        <v>474</v>
      </c>
      <c r="D14" s="205" t="s">
        <v>462</v>
      </c>
      <c r="E14" s="205" t="s">
        <v>386</v>
      </c>
      <c r="F14" s="210" t="s">
        <v>13</v>
      </c>
      <c r="G14" s="264" t="str">
        <f>VLOOKUP(F14, 'Other specs'!$A$41:$B$51,2)</f>
        <v>W45</v>
      </c>
      <c r="H14" s="365">
        <v>15.91</v>
      </c>
      <c r="I14" s="350" t="str">
        <f>CONCATENATE($G14, " ",H$1)</f>
        <v>W45 100</v>
      </c>
      <c r="J14" s="350">
        <f>VLOOKUP(I14,LookupW!$A$1:$B$108,2)</f>
        <v>0.91959999999999997</v>
      </c>
      <c r="K14" s="350">
        <f>CEILING(J14*H14,0.01)</f>
        <v>14.64</v>
      </c>
      <c r="L14" s="350">
        <f>IF(K14&gt;0, (FLOOR((17.857*POWER((21-K14),1.81)),1)),0)</f>
        <v>508</v>
      </c>
      <c r="M14" s="374">
        <f>L14</f>
        <v>508</v>
      </c>
      <c r="N14" s="365">
        <v>4</v>
      </c>
      <c r="O14" s="350" t="str">
        <f>CONCATENATE($G14, " ",N$1)</f>
        <v>W45 Long</v>
      </c>
      <c r="P14" s="350">
        <f>VLOOKUP(O14,LookupW!$A$1:$B$108,2)</f>
        <v>1.1776</v>
      </c>
      <c r="Q14" s="350">
        <f>FLOOR(P14*N14,0.01)</f>
        <v>4.71</v>
      </c>
      <c r="R14" s="350">
        <f>IF(Q14&gt;0,(FLOOR((0.188807*POWER((Q14*100-210),1.41)),1)),0)</f>
        <v>482</v>
      </c>
      <c r="S14" s="374">
        <f>R14</f>
        <v>482</v>
      </c>
      <c r="T14" s="365">
        <v>7.54</v>
      </c>
      <c r="U14" s="350" t="str">
        <f>CONCATENATE($G14, " ",T$1)</f>
        <v>W45 Shot</v>
      </c>
      <c r="V14" s="350">
        <f>VLOOKUP(U14,LookupW!$A$1:$B$108,2)</f>
        <v>1.1942999999999999</v>
      </c>
      <c r="W14" s="350">
        <f>FLOOR(V14*T14,0.01)</f>
        <v>9</v>
      </c>
      <c r="X14" s="350">
        <f>IF(W14&gt;0,(FLOOR((56.0211*POWER((W14-1.5),1.05)),1)),0)</f>
        <v>464</v>
      </c>
      <c r="Y14" s="374">
        <f>X14</f>
        <v>464</v>
      </c>
      <c r="Z14" s="365">
        <v>1.3</v>
      </c>
      <c r="AA14" s="350" t="str">
        <f>CONCATENATE($G14, " ",Z$1)</f>
        <v>W45 High</v>
      </c>
      <c r="AB14" s="350">
        <f>VLOOKUP(AA14,LookupW!$A$1:$B$108,2)</f>
        <v>1.1614</v>
      </c>
      <c r="AC14" s="350">
        <f>FLOOR(AB14*Z14,0.01)</f>
        <v>1.5</v>
      </c>
      <c r="AD14" s="350">
        <f>IF(AC14&gt;0, (FLOOR((1.84523*POWER((AC14*100-75),1.348)),1)),0)</f>
        <v>621</v>
      </c>
      <c r="AE14" s="374">
        <f>AD14</f>
        <v>621</v>
      </c>
      <c r="AF14" s="365">
        <v>77.2</v>
      </c>
      <c r="AG14" s="350" t="str">
        <f>CONCATENATE($G14, " ",AF$1)</f>
        <v>W45 400</v>
      </c>
      <c r="AH14" s="350">
        <f>VLOOKUP(AG14,LookupW!$A$1:$B$108,2)</f>
        <v>0.89829999999999999</v>
      </c>
      <c r="AI14" s="350">
        <f>CEILING(AH14*AF14,0.01)</f>
        <v>69.350000000000009</v>
      </c>
      <c r="AJ14" s="350">
        <f>IF(AI14&gt;0, (FLOOR((1.34285*POWER((91.7-AI14),1.81)),1)),0)</f>
        <v>371</v>
      </c>
      <c r="AK14" s="374">
        <f>AJ14</f>
        <v>371</v>
      </c>
      <c r="AL14" s="365">
        <v>16.3</v>
      </c>
      <c r="AM14" s="350" t="str">
        <f>CONCATENATE($G14, " ",AL$1)</f>
        <v>W45 Hurd</v>
      </c>
      <c r="AN14" s="350">
        <f>VLOOKUP(AM14,LookupW!$A$1:$B$108,2)</f>
        <v>1.0913999999999999</v>
      </c>
      <c r="AO14" s="350">
        <f>CEILING(AN14*AL14,0.01)</f>
        <v>17.79</v>
      </c>
      <c r="AP14" s="350">
        <f>IF(AO14&gt;0, (FLOOR((9.23076*POWER((26.7-AO14),1.835)),1)),0)</f>
        <v>510</v>
      </c>
      <c r="AQ14" s="374">
        <f>AP14</f>
        <v>510</v>
      </c>
      <c r="AR14" s="365">
        <v>14.44</v>
      </c>
      <c r="AS14" s="350" t="str">
        <f>CONCATENATE($G14, " ",AR$1)</f>
        <v>W45 Disc</v>
      </c>
      <c r="AT14" s="350">
        <f>VLOOKUP(AS14,LookupW!$A$1:$B$108,2)</f>
        <v>1.2058</v>
      </c>
      <c r="AU14" s="350">
        <f>FLOOR(AT14*AR14,0.01)</f>
        <v>17.41</v>
      </c>
      <c r="AV14" s="350">
        <f>IF(AU14&gt;0,(FLOOR((12.3311*POWER((AU14-3),1.1)),1)), 0)</f>
        <v>232</v>
      </c>
      <c r="AW14" s="374">
        <f>AV14</f>
        <v>232</v>
      </c>
      <c r="AX14" s="365">
        <v>2.2000000000000002</v>
      </c>
      <c r="AY14" s="350" t="str">
        <f>CONCATENATE($G14, " ",AX$1)</f>
        <v>W45 Pole</v>
      </c>
      <c r="AZ14" s="350">
        <f>VLOOKUP(AY14,LookupW!$A$1:$B$108,2)</f>
        <v>1.2159</v>
      </c>
      <c r="BA14" s="350">
        <f>FLOOR(AZ14*AX14,0.01)</f>
        <v>2.67</v>
      </c>
      <c r="BB14" s="350">
        <f>IF(BA14&gt;0, (FLOOR((0.44125*POWER((BA14*100-100),1.35)),1)), 0)</f>
        <v>441</v>
      </c>
      <c r="BC14" s="374">
        <f>BB14</f>
        <v>441</v>
      </c>
      <c r="BD14" s="365">
        <v>19.45</v>
      </c>
      <c r="BE14" s="350" t="str">
        <f>CONCATENATE($G14, " ",BD$1)</f>
        <v>W45 Jav</v>
      </c>
      <c r="BF14" s="350">
        <f>VLOOKUP(BE14,LookupW!$A$1:$B$108,2)</f>
        <v>1.2479</v>
      </c>
      <c r="BG14" s="350">
        <f>FLOOR(BF14*BD14,0.01)</f>
        <v>24.27</v>
      </c>
      <c r="BH14" s="350">
        <f>IF(BG14&gt;0, (FLOOR((15.9803*POWER((BG14-3.8),1.04)),1)), 0)</f>
        <v>369</v>
      </c>
      <c r="BI14" s="374">
        <f>BH14</f>
        <v>369</v>
      </c>
      <c r="BJ14" s="367">
        <v>6</v>
      </c>
      <c r="BK14" s="368">
        <v>9.2200000000000006</v>
      </c>
      <c r="BL14" s="205">
        <f>BJ14*60+BK14</f>
        <v>369.22</v>
      </c>
      <c r="BM14" s="205" t="str">
        <f>CONCATENATE($G14, " ",BJ$1)</f>
        <v>W45 1500</v>
      </c>
      <c r="BN14" s="205">
        <f>VLOOKUP(BM14,LookupW!$A$1:$B$108,2)</f>
        <v>0.9042</v>
      </c>
      <c r="BO14" s="205">
        <f>CEILING(BN14*BL14,0.01)</f>
        <v>333.85</v>
      </c>
      <c r="BP14" s="205">
        <f>IF(BO14&gt;0, (FLOOR((0.02883*POWER((535-BO14),1.88)),1)),0)</f>
        <v>617</v>
      </c>
      <c r="BQ14" s="233">
        <f>BP14</f>
        <v>617</v>
      </c>
      <c r="BR14" s="114"/>
      <c r="BS14" s="214">
        <f>BQ14+BI14+S14+AK14+Y14+AE14+AQ14+BC14+AW14+M14</f>
        <v>4615</v>
      </c>
      <c r="BT14" s="216"/>
      <c r="BU14" s="217">
        <f>_xlfn.RANK.EQ(BS14,BS$3:BS$27,0)</f>
        <v>7</v>
      </c>
    </row>
    <row r="15" spans="1:73" s="17" customFormat="1" ht="16.5" thickBot="1">
      <c r="A15" s="346">
        <v>4</v>
      </c>
      <c r="B15" s="256">
        <v>4</v>
      </c>
      <c r="C15" s="205" t="s">
        <v>201</v>
      </c>
      <c r="D15" s="205" t="s">
        <v>378</v>
      </c>
      <c r="E15" s="205" t="s">
        <v>379</v>
      </c>
      <c r="F15" s="210" t="s">
        <v>4</v>
      </c>
      <c r="G15" s="265" t="str">
        <f>VLOOKUP(F15, 'Other specs'!$A$41:$B$51,2)</f>
        <v>W50</v>
      </c>
      <c r="H15" s="369">
        <v>14.37</v>
      </c>
      <c r="I15" s="375" t="str">
        <f>CONCATENATE($G15, " ",H$1)</f>
        <v>W50 100</v>
      </c>
      <c r="J15" s="375">
        <f>VLOOKUP(I15,LookupW!$A$1:$B$108,2)</f>
        <v>0.88439999999999996</v>
      </c>
      <c r="K15" s="375">
        <f>CEILING(J15*H15,0.01)</f>
        <v>12.71</v>
      </c>
      <c r="L15" s="375">
        <f>IF(K15&gt;0, (FLOOR((17.857*POWER((21-K15),1.81)),1)),0)</f>
        <v>821</v>
      </c>
      <c r="M15" s="376">
        <f>L15</f>
        <v>821</v>
      </c>
      <c r="N15" s="369">
        <v>4.51</v>
      </c>
      <c r="O15" s="375" t="str">
        <f>CONCATENATE($G15, " ",N$1)</f>
        <v>W50 Long</v>
      </c>
      <c r="P15" s="375">
        <f>VLOOKUP(O15,LookupW!$A$1:$B$108,2)</f>
        <v>1.2538</v>
      </c>
      <c r="Q15" s="375">
        <f>FLOOR(P15*N15,0.01)</f>
        <v>5.65</v>
      </c>
      <c r="R15" s="375">
        <f>IF(Q15&gt;0,(FLOOR((0.188807*POWER((Q15*100-210),1.41)),1)),0)</f>
        <v>744</v>
      </c>
      <c r="S15" s="376">
        <f>R15</f>
        <v>744</v>
      </c>
      <c r="T15" s="369">
        <v>9.4700000000000006</v>
      </c>
      <c r="U15" s="375" t="str">
        <f>CONCATENATE($G15, " ",T$1)</f>
        <v>W50 Shot</v>
      </c>
      <c r="V15" s="375">
        <f>VLOOKUP(U15,LookupW!$A$1:$B$108,2)</f>
        <v>1.2606999999999999</v>
      </c>
      <c r="W15" s="375">
        <f>FLOOR(V15*T15,0.01)</f>
        <v>11.93</v>
      </c>
      <c r="X15" s="375">
        <f>IF(W15&gt;0,(FLOOR((56.0211*POWER((W15-1.5),1.05)),1)),0)</f>
        <v>656</v>
      </c>
      <c r="Y15" s="376">
        <f>X15</f>
        <v>656</v>
      </c>
      <c r="Z15" s="369">
        <v>1.35</v>
      </c>
      <c r="AA15" s="375" t="str">
        <f>CONCATENATE($G15, " ",Z$1)</f>
        <v>W50 High</v>
      </c>
      <c r="AB15" s="375">
        <f>VLOOKUP(AA15,LookupW!$A$1:$B$108,2)</f>
        <v>1.2256</v>
      </c>
      <c r="AC15" s="375">
        <f>FLOOR(AB15*Z15,0.01)</f>
        <v>1.6500000000000001</v>
      </c>
      <c r="AD15" s="375">
        <f>IF(AC15&gt;0, (FLOOR((1.84523*POWER((AC15*100-75),1.348)),1)),0)</f>
        <v>795</v>
      </c>
      <c r="AE15" s="376">
        <f>AD15</f>
        <v>795</v>
      </c>
      <c r="AF15" s="369">
        <v>78.22</v>
      </c>
      <c r="AG15" s="375" t="str">
        <f>CONCATENATE($G15, " ",AF$1)</f>
        <v>W50 400</v>
      </c>
      <c r="AH15" s="375">
        <f>VLOOKUP(AG15,LookupW!$A$1:$B$108,2)</f>
        <v>0.85750000000000004</v>
      </c>
      <c r="AI15" s="375">
        <f>CEILING(AH15*AF15,0.01)</f>
        <v>67.08</v>
      </c>
      <c r="AJ15" s="375">
        <f>IF(AI15&gt;0, (FLOOR((1.34285*POWER((91.7-AI15),1.81)),1)),0)</f>
        <v>442</v>
      </c>
      <c r="AK15" s="376">
        <f>AJ15</f>
        <v>442</v>
      </c>
      <c r="AL15" s="369">
        <v>15.72</v>
      </c>
      <c r="AM15" s="375" t="str">
        <f>CONCATENATE($G15, " ",AL$1)</f>
        <v>W50 Hurd</v>
      </c>
      <c r="AN15" s="375">
        <f>VLOOKUP(AM15,LookupW!$A$1:$B$108,2)</f>
        <v>1.0964</v>
      </c>
      <c r="AO15" s="375">
        <f>CEILING(AN15*AL15,0.01)</f>
        <v>17.240000000000002</v>
      </c>
      <c r="AP15" s="375">
        <f>IF(AO15&gt;0, (FLOOR((9.23076*POWER((26.7-AO15),1.835)),1)),0)</f>
        <v>570</v>
      </c>
      <c r="AQ15" s="376">
        <f>AP15</f>
        <v>570</v>
      </c>
      <c r="AR15" s="369">
        <v>21.09</v>
      </c>
      <c r="AS15" s="375" t="str">
        <f>CONCATENATE($G15, " ",AR$1)</f>
        <v>W50 Disc</v>
      </c>
      <c r="AT15" s="375">
        <f>VLOOKUP(AS15,LookupW!$A$1:$B$108,2)</f>
        <v>1.3128</v>
      </c>
      <c r="AU15" s="375">
        <f>FLOOR(AT15*AR15,0.01)</f>
        <v>27.68</v>
      </c>
      <c r="AV15" s="375">
        <f>IF(AU15&gt;0,(FLOOR((12.3311*POWER((AU15-3),1.1)),1)), 0)</f>
        <v>419</v>
      </c>
      <c r="AW15" s="376">
        <f>AV15</f>
        <v>419</v>
      </c>
      <c r="AX15" s="369">
        <v>2</v>
      </c>
      <c r="AY15" s="375" t="str">
        <f>CONCATENATE($G15, " ",AX$1)</f>
        <v>W50 Pole</v>
      </c>
      <c r="AZ15" s="375">
        <f>VLOOKUP(AY15,LookupW!$A$1:$B$108,2)</f>
        <v>1.2961</v>
      </c>
      <c r="BA15" s="375">
        <f>FLOOR(AZ15*AX15,0.01)</f>
        <v>2.59</v>
      </c>
      <c r="BB15" s="375">
        <f>IF(BA15&gt;0, (FLOOR((0.44125*POWER((BA15*100-100),1.35)),1)), 0)</f>
        <v>413</v>
      </c>
      <c r="BC15" s="376">
        <f>BB15</f>
        <v>413</v>
      </c>
      <c r="BD15" s="369">
        <v>25.58</v>
      </c>
      <c r="BE15" s="375" t="str">
        <f>CONCATENATE($G15, " ",BD$1)</f>
        <v>W50 Jav</v>
      </c>
      <c r="BF15" s="375">
        <f>VLOOKUP(BE15,LookupW!$A$1:$B$108,2)</f>
        <v>1.3147</v>
      </c>
      <c r="BG15" s="375">
        <f>FLOOR(BF15*BD15,0.01)</f>
        <v>33.630000000000003</v>
      </c>
      <c r="BH15" s="375">
        <f>IF(BG15&gt;0, (FLOOR((15.9803*POWER((BG15-3.8),1.04)),1)), 0)</f>
        <v>546</v>
      </c>
      <c r="BI15" s="376">
        <f>BH15</f>
        <v>546</v>
      </c>
      <c r="BJ15" s="372">
        <v>7</v>
      </c>
      <c r="BK15" s="373">
        <v>17.45</v>
      </c>
      <c r="BL15" s="212">
        <f>BJ15*60+BK15</f>
        <v>437.45</v>
      </c>
      <c r="BM15" s="212" t="str">
        <f>CONCATENATE($G15, " ",BJ$1)</f>
        <v>W50 1500</v>
      </c>
      <c r="BN15" s="212">
        <f>VLOOKUP(BM15,LookupW!$A$1:$B$108,2)</f>
        <v>0.86270000000000002</v>
      </c>
      <c r="BO15" s="212">
        <f>CEILING(BN15*BL15,0.01)</f>
        <v>377.39</v>
      </c>
      <c r="BP15" s="212">
        <f>IF(BO15&gt;0, (FLOOR((0.02883*POWER((535-BO15),1.88)),1)),0)</f>
        <v>390</v>
      </c>
      <c r="BQ15" s="259">
        <f>BP15</f>
        <v>390</v>
      </c>
      <c r="BR15" s="114"/>
      <c r="BS15" s="215">
        <f>BQ15+BI15+S15+AK15+Y15+AE15+AQ15+BC15+AW15+M15</f>
        <v>5796</v>
      </c>
      <c r="BT15" s="216"/>
      <c r="BU15" s="218">
        <f>_xlfn.RANK.EQ(BS15,BS$3:BS$27,0)</f>
        <v>2</v>
      </c>
    </row>
    <row r="16" spans="1:73" s="194" customFormat="1">
      <c r="A16" s="343">
        <v>5</v>
      </c>
      <c r="B16" s="254">
        <v>16</v>
      </c>
      <c r="C16" s="228" t="s">
        <v>409</v>
      </c>
      <c r="D16" s="228" t="s">
        <v>410</v>
      </c>
      <c r="E16" s="228" t="s">
        <v>411</v>
      </c>
      <c r="F16" s="238" t="s">
        <v>166</v>
      </c>
      <c r="G16" s="262" t="str">
        <f>VLOOKUP(F16,'Other specs'!$A$67:$B$78,2)</f>
        <v>M50</v>
      </c>
      <c r="H16" s="360">
        <v>13.42</v>
      </c>
      <c r="I16" s="361" t="str">
        <f>CONCATENATE($G16, " ",H$1)</f>
        <v>M50 100</v>
      </c>
      <c r="J16" s="361">
        <f>VLOOKUP(I16,LookupM!$A$1:$B$100,2)</f>
        <v>0.89959999999999996</v>
      </c>
      <c r="K16" s="361">
        <f>CEILING(J16*H16,0.01)</f>
        <v>12.08</v>
      </c>
      <c r="L16" s="361">
        <f>IF(K16&gt;0, (FLOOR((25.4347*POWER((18-K16),1.81)),1)),0)</f>
        <v>635</v>
      </c>
      <c r="M16" s="362">
        <f>L16</f>
        <v>635</v>
      </c>
      <c r="N16" s="360">
        <v>4.55</v>
      </c>
      <c r="O16" s="361" t="str">
        <f>CONCATENATE($G16, " ",N$1)</f>
        <v>M50 Long</v>
      </c>
      <c r="P16" s="361">
        <f>VLOOKUP(O16,LookupM!$A$1:$B$100,2)</f>
        <v>1.2285999999999999</v>
      </c>
      <c r="Q16" s="361">
        <f>FLOOR(P16*N16,0.01)</f>
        <v>5.59</v>
      </c>
      <c r="R16" s="361">
        <f>IF(Q16&gt;0, (FLOOR((0.14354*POWER((Q16*100-220),1.4)),1)),0)</f>
        <v>500</v>
      </c>
      <c r="S16" s="362">
        <f>R16</f>
        <v>500</v>
      </c>
      <c r="T16" s="360">
        <v>9.16</v>
      </c>
      <c r="U16" s="361" t="str">
        <f>CONCATENATE($G16, " ",T$1)</f>
        <v>M50 Shot</v>
      </c>
      <c r="V16" s="361">
        <f>VLOOKUP(U16,LookupM!$A$1:$B$100,2)</f>
        <v>1.1720999999999999</v>
      </c>
      <c r="W16" s="361">
        <f>FLOOR(V16*T16,0.01)</f>
        <v>10.73</v>
      </c>
      <c r="X16" s="361">
        <f>IF(W16&gt;0, (FLOOR((51.39*POWER((W16-1.5),1.05)),1)),0)</f>
        <v>530</v>
      </c>
      <c r="Y16" s="362">
        <f>X16</f>
        <v>530</v>
      </c>
      <c r="Z16" s="360">
        <v>1.45</v>
      </c>
      <c r="AA16" s="361" t="str">
        <f>CONCATENATE($G16, " ",Z$1)</f>
        <v>M50 High</v>
      </c>
      <c r="AB16" s="361">
        <f>VLOOKUP(AA16,LookupM!$A$1:$B$100,2)</f>
        <v>1.1617</v>
      </c>
      <c r="AC16" s="361">
        <f>FLOOR(AB16*Z16,0.01)</f>
        <v>1.68</v>
      </c>
      <c r="AD16" s="361">
        <f>IF(AC16&gt;0, (FLOOR((0.8465*POWER((AC16*100-75),1.42)),1)),0)</f>
        <v>528</v>
      </c>
      <c r="AE16" s="362">
        <f>AD16</f>
        <v>528</v>
      </c>
      <c r="AF16" s="360">
        <v>62.6</v>
      </c>
      <c r="AG16" s="361" t="str">
        <f>CONCATENATE($G16, " ",AF$1)</f>
        <v>M50 400</v>
      </c>
      <c r="AH16" s="361">
        <f>VLOOKUP(AG16,LookupM!$A$1:$B$100,2)</f>
        <v>0.87539999999999996</v>
      </c>
      <c r="AI16" s="361">
        <f>CEILING(AH16*AF16,0.01)</f>
        <v>54.81</v>
      </c>
      <c r="AJ16" s="361">
        <f>IF(AI16&gt;0, (FLOOR((1.53775*POWER((82-AI16),1.81)),1)),0)</f>
        <v>606</v>
      </c>
      <c r="AK16" s="362">
        <f>AJ16</f>
        <v>606</v>
      </c>
      <c r="AL16" s="360">
        <v>21.69</v>
      </c>
      <c r="AM16" s="361" t="str">
        <f>CONCATENATE($G16, " ",AL$1)</f>
        <v>M50 Hurd</v>
      </c>
      <c r="AN16" s="361">
        <f>VLOOKUP(AM16,LookupM!$A$1:$B$100,2)</f>
        <v>0.96040000000000003</v>
      </c>
      <c r="AO16" s="361">
        <f>CEILING(AN16*AL16,0.01)</f>
        <v>20.84</v>
      </c>
      <c r="AP16" s="361">
        <f>IF(AO16&gt;0, (FLOOR((5.74352*POWER((28.5-AO16),1.92)),1)),0)</f>
        <v>286</v>
      </c>
      <c r="AQ16" s="362">
        <f>AP16</f>
        <v>286</v>
      </c>
      <c r="AR16" s="360">
        <v>24.58</v>
      </c>
      <c r="AS16" s="361" t="str">
        <f>CONCATENATE($G16, " ",AR$1)</f>
        <v>M50 Disc</v>
      </c>
      <c r="AT16" s="361">
        <f>VLOOKUP(AS16,LookupM!$A$1:$B$100,2)</f>
        <v>1.0218</v>
      </c>
      <c r="AU16" s="361">
        <f>FLOOR(AT16*AR16,0.01)</f>
        <v>25.11</v>
      </c>
      <c r="AV16" s="361">
        <f>IF(AU16&gt;0, (FLOOR((12.91*POWER((AU16-4),1.1)),1)),0)</f>
        <v>369</v>
      </c>
      <c r="AW16" s="362">
        <f>AV16</f>
        <v>369</v>
      </c>
      <c r="AX16" s="360">
        <v>2.1</v>
      </c>
      <c r="AY16" s="361" t="str">
        <f>CONCATENATE($G16, " ",AX$1)</f>
        <v>M50 Pole</v>
      </c>
      <c r="AZ16" s="361">
        <f>VLOOKUP(AY16,LookupM!$A$1:$B$100,2)</f>
        <v>1.2272000000000001</v>
      </c>
      <c r="BA16" s="361">
        <f>FLOOR(AZ16*AX16,0.01)</f>
        <v>2.57</v>
      </c>
      <c r="BB16" s="361">
        <f>IF(BA16&gt;0, (FLOOR((0.2797*POWER((BA16*100-100),1.35)),1)),0)</f>
        <v>257</v>
      </c>
      <c r="BC16" s="362">
        <f>BB16</f>
        <v>257</v>
      </c>
      <c r="BD16" s="360">
        <v>24.84</v>
      </c>
      <c r="BE16" s="361" t="str">
        <f>CONCATENATE($G16, " ",BD$1)</f>
        <v>M50 Jav</v>
      </c>
      <c r="BF16" s="361">
        <f>VLOOKUP(BE16,LookupM!$A$1:$B$100,2)</f>
        <v>1.2278</v>
      </c>
      <c r="BG16" s="361">
        <f>FLOOR(BF16*BD16,0.01)</f>
        <v>30.490000000000002</v>
      </c>
      <c r="BH16" s="361">
        <f>IF(BG16&gt;0, (FLOOR((10.14*POWER((BG16-7),1.08)),1)),0)</f>
        <v>306</v>
      </c>
      <c r="BI16" s="362">
        <f>BH16</f>
        <v>306</v>
      </c>
      <c r="BJ16" s="363">
        <v>6</v>
      </c>
      <c r="BK16" s="364">
        <v>27.49</v>
      </c>
      <c r="BL16" s="242">
        <f>BJ16*60+BK16</f>
        <v>387.49</v>
      </c>
      <c r="BM16" s="242" t="str">
        <f>CONCATENATE($G16, " ",BJ$1)</f>
        <v>M50 1500</v>
      </c>
      <c r="BN16" s="242">
        <f>VLOOKUP(BM16,LookupM!$A$1:$B$100,2)</f>
        <v>0.87309999999999999</v>
      </c>
      <c r="BO16" s="242">
        <f>CEILING(BN16*BL16,0.01)</f>
        <v>338.32</v>
      </c>
      <c r="BP16" s="242">
        <f>IF(BO16&gt;0, (FLOOR((0.03768*POWER((480-BO16),1.85)),1)),0)</f>
        <v>359</v>
      </c>
      <c r="BQ16" s="244">
        <f>BP16</f>
        <v>359</v>
      </c>
      <c r="BR16" s="222"/>
      <c r="BS16" s="245">
        <f>BQ16+BI16+S16+AK16+Y16+AE16+AQ16+BC16+AW16+M16</f>
        <v>4376</v>
      </c>
      <c r="BT16" s="222"/>
      <c r="BU16" s="246">
        <f>_xlfn.RANK.EQ(BS16,BS$3:BS$27,0)</f>
        <v>8</v>
      </c>
    </row>
    <row r="17" spans="1:73" s="194" customFormat="1">
      <c r="A17" s="343">
        <v>5</v>
      </c>
      <c r="B17" s="254">
        <v>13</v>
      </c>
      <c r="C17" s="228" t="s">
        <v>401</v>
      </c>
      <c r="D17" s="228" t="s">
        <v>402</v>
      </c>
      <c r="E17" s="228" t="s">
        <v>403</v>
      </c>
      <c r="F17" s="238" t="s">
        <v>167</v>
      </c>
      <c r="G17" s="263" t="str">
        <f>VLOOKUP(F17,'Other specs'!$A$67:$B$78,2)</f>
        <v>M55</v>
      </c>
      <c r="H17" s="365">
        <v>13.48</v>
      </c>
      <c r="I17" s="348" t="str">
        <f>CONCATENATE($G17, " ",H$1)</f>
        <v>M55 100</v>
      </c>
      <c r="J17" s="348">
        <f>VLOOKUP(I17,LookupM!$A$1:$B$100,2)</f>
        <v>0.87050000000000005</v>
      </c>
      <c r="K17" s="348">
        <f>CEILING(J17*H17,0.01)</f>
        <v>11.74</v>
      </c>
      <c r="L17" s="348">
        <f>IF(K17&gt;0, (FLOOR((25.4347*POWER((18-K17),1.81)),1)),0)</f>
        <v>703</v>
      </c>
      <c r="M17" s="366">
        <f>L17</f>
        <v>703</v>
      </c>
      <c r="N17" s="365">
        <v>4.62</v>
      </c>
      <c r="O17" s="348" t="str">
        <f>CONCATENATE($G17, " ",N$1)</f>
        <v>M55 Long</v>
      </c>
      <c r="P17" s="348">
        <f>VLOOKUP(O17,LookupM!$A$1:$B$100,2)</f>
        <v>1.3121</v>
      </c>
      <c r="Q17" s="348">
        <f>FLOOR(P17*N17,0.01)</f>
        <v>6.0600000000000005</v>
      </c>
      <c r="R17" s="348">
        <f>IF(Q17&gt;0, (FLOOR((0.14354*POWER((Q17*100-220),1.4)),1)),0)</f>
        <v>600</v>
      </c>
      <c r="S17" s="366">
        <f>R17</f>
        <v>600</v>
      </c>
      <c r="T17" s="365">
        <v>10.61</v>
      </c>
      <c r="U17" s="348" t="str">
        <f>CONCATENATE($G17, " ",T$1)</f>
        <v>M55 Shot</v>
      </c>
      <c r="V17" s="348">
        <f>VLOOKUP(U17,LookupM!$A$1:$B$100,2)</f>
        <v>1.2706</v>
      </c>
      <c r="W17" s="348">
        <f>FLOOR(V17*T17,0.01)</f>
        <v>13.48</v>
      </c>
      <c r="X17" s="348">
        <f>IF(W17&gt;0, (FLOOR((51.39*POWER((W17-1.5),1.05)),1)),0)</f>
        <v>697</v>
      </c>
      <c r="Y17" s="366">
        <f>X17</f>
        <v>697</v>
      </c>
      <c r="Z17" s="365">
        <v>1.35</v>
      </c>
      <c r="AA17" s="348" t="str">
        <f>CONCATENATE($G17, " ",Z$1)</f>
        <v>M55 High</v>
      </c>
      <c r="AB17" s="348">
        <f>VLOOKUP(AA17,LookupM!$A$1:$B$100,2)</f>
        <v>1.228</v>
      </c>
      <c r="AC17" s="348">
        <f>FLOOR(AB17*Z17,0.01)</f>
        <v>1.6500000000000001</v>
      </c>
      <c r="AD17" s="348">
        <f>IF(AC17&gt;0, (FLOOR((0.8465*POWER((AC17*100-75),1.42)),1)),0)</f>
        <v>504</v>
      </c>
      <c r="AE17" s="366">
        <f>AD17</f>
        <v>504</v>
      </c>
      <c r="AF17" s="365">
        <v>78.95</v>
      </c>
      <c r="AG17" s="348" t="str">
        <f>CONCATENATE($G17, " ",AF$1)</f>
        <v>M55 400</v>
      </c>
      <c r="AH17" s="348">
        <f>VLOOKUP(AG17,LookupM!$A$1:$B$100,2)</f>
        <v>0.84540000000000004</v>
      </c>
      <c r="AI17" s="348">
        <f>CEILING(AH17*AF17,0.01)</f>
        <v>66.75</v>
      </c>
      <c r="AJ17" s="348">
        <f>IF(AI17&gt;0, (FLOOR((1.53775*POWER((82-AI17),1.81)),1)),0)</f>
        <v>213</v>
      </c>
      <c r="AK17" s="366">
        <f>AJ17</f>
        <v>213</v>
      </c>
      <c r="AL17" s="365">
        <v>20.68</v>
      </c>
      <c r="AM17" s="348" t="str">
        <f>CONCATENATE($G17, " ",AL$1)</f>
        <v>M55 Hurd</v>
      </c>
      <c r="AN17" s="348">
        <f>VLOOKUP(AM17,LookupM!$A$1:$B$100,2)</f>
        <v>0.92290000000000005</v>
      </c>
      <c r="AO17" s="348">
        <f>CEILING(AN17*AL17,0.01)</f>
        <v>19.09</v>
      </c>
      <c r="AP17" s="348">
        <f>IF(AO17&gt;0, (FLOOR((5.74352*POWER((28.5-AO17),1.92)),1)),0)</f>
        <v>425</v>
      </c>
      <c r="AQ17" s="366">
        <f>AP17</f>
        <v>425</v>
      </c>
      <c r="AR17" s="365">
        <v>33</v>
      </c>
      <c r="AS17" s="348" t="str">
        <f>CONCATENATE($G17, " ",AR$1)</f>
        <v>M55 Disc</v>
      </c>
      <c r="AT17" s="348">
        <f>VLOOKUP(AS17,LookupM!$A$1:$B$100,2)</f>
        <v>1.1103000000000001</v>
      </c>
      <c r="AU17" s="348">
        <f>FLOOR(AT17*AR17,0.01)</f>
        <v>36.630000000000003</v>
      </c>
      <c r="AV17" s="348">
        <f>IF(AU17&gt;0, (FLOOR((12.91*POWER((AU17-4),1.1)),1)),0)</f>
        <v>596</v>
      </c>
      <c r="AW17" s="366">
        <f>AV17</f>
        <v>596</v>
      </c>
      <c r="AX17" s="365">
        <v>2.4</v>
      </c>
      <c r="AY17" s="348" t="str">
        <f>CONCATENATE($G17, " ",AX$1)</f>
        <v>M55 Pole</v>
      </c>
      <c r="AZ17" s="348">
        <f>VLOOKUP(AY17,LookupM!$A$1:$B$100,2)</f>
        <v>1.3182</v>
      </c>
      <c r="BA17" s="348">
        <f>FLOOR(AZ17*AX17,0.01)</f>
        <v>3.16</v>
      </c>
      <c r="BB17" s="348">
        <f>IF(BA17&gt;0, (FLOOR((0.2797*POWER((BA17*100-100),1.35)),1)),0)</f>
        <v>396</v>
      </c>
      <c r="BC17" s="366">
        <f>BB17</f>
        <v>396</v>
      </c>
      <c r="BD17" s="365">
        <v>41.37</v>
      </c>
      <c r="BE17" s="348" t="str">
        <f>CONCATENATE($G17, " ",BD$1)</f>
        <v>M55 Jav</v>
      </c>
      <c r="BF17" s="348">
        <f>VLOOKUP(BE17,LookupM!$A$1:$B$100,2)</f>
        <v>1.3380000000000001</v>
      </c>
      <c r="BG17" s="348">
        <f>FLOOR(BF17*BD17,0.01)</f>
        <v>55.35</v>
      </c>
      <c r="BH17" s="348">
        <f>IF(BG17&gt;0, (FLOOR((10.14*POWER((BG17-7),1.08)),1)),0)</f>
        <v>668</v>
      </c>
      <c r="BI17" s="366">
        <f>BH17</f>
        <v>668</v>
      </c>
      <c r="BJ17" s="367">
        <v>8</v>
      </c>
      <c r="BK17" s="368">
        <v>18.09</v>
      </c>
      <c r="BL17" s="228">
        <f>BJ17*60+BK17</f>
        <v>498.09</v>
      </c>
      <c r="BM17" s="228" t="str">
        <f>CONCATENATE($G17, " ",BJ$1)</f>
        <v>M55 1500</v>
      </c>
      <c r="BN17" s="228">
        <f>VLOOKUP(BM17,LookupM!$A$1:$B$100,2)</f>
        <v>0.8337</v>
      </c>
      <c r="BO17" s="228">
        <f>CEILING(BN17*BL17,0.01)</f>
        <v>415.26</v>
      </c>
      <c r="BP17" s="228">
        <f>IF(BO17&gt;0, (FLOOR((0.03768*POWER((480-BO17),1.85)),1)),0)</f>
        <v>84</v>
      </c>
      <c r="BQ17" s="234">
        <f>BP17</f>
        <v>84</v>
      </c>
      <c r="BR17" s="222"/>
      <c r="BS17" s="229">
        <f>BQ17+BI17+S17+AK17+Y17+AE17+AQ17+BC17+AW17+M17</f>
        <v>4886</v>
      </c>
      <c r="BT17" s="222"/>
      <c r="BU17" s="231">
        <f>_xlfn.RANK.EQ(BS17,BS$3:BS$27,0)</f>
        <v>5</v>
      </c>
    </row>
    <row r="18" spans="1:73" s="194" customFormat="1" ht="16.5" thickBot="1">
      <c r="A18" s="345">
        <v>5</v>
      </c>
      <c r="B18" s="351">
        <v>17</v>
      </c>
      <c r="C18" s="338" t="s">
        <v>345</v>
      </c>
      <c r="D18" s="338" t="s">
        <v>412</v>
      </c>
      <c r="E18" s="338" t="s">
        <v>413</v>
      </c>
      <c r="F18" s="339" t="s">
        <v>167</v>
      </c>
      <c r="G18" s="387" t="str">
        <f>VLOOKUP(F18,'Other specs'!$A$67:$B$78,2)</f>
        <v>M55</v>
      </c>
      <c r="H18" s="388"/>
      <c r="I18" s="389" t="str">
        <f>CONCATENATE($G18, " ",H$1)</f>
        <v>M55 100</v>
      </c>
      <c r="J18" s="389">
        <f>VLOOKUP(I18,LookupM!$A$1:$B$100,2)</f>
        <v>0.87050000000000005</v>
      </c>
      <c r="K18" s="389">
        <f>CEILING(J18*H18,0.01)</f>
        <v>0</v>
      </c>
      <c r="L18" s="389">
        <f>IF(K18&gt;0, (FLOOR((25.4347*POWER((18-K18),1.81)),1)),0)</f>
        <v>0</v>
      </c>
      <c r="M18" s="390">
        <f>L18</f>
        <v>0</v>
      </c>
      <c r="N18" s="388"/>
      <c r="O18" s="389" t="str">
        <f>CONCATENATE($G18, " ",N$1)</f>
        <v>M55 Long</v>
      </c>
      <c r="P18" s="389">
        <f>VLOOKUP(O18,LookupM!$A$1:$B$100,2)</f>
        <v>1.3121</v>
      </c>
      <c r="Q18" s="389">
        <f>FLOOR(P18*N18,0.01)</f>
        <v>0</v>
      </c>
      <c r="R18" s="389">
        <f>IF(Q18&gt;0, (FLOOR((0.14354*POWER((Q18*100-220),1.4)),1)),0)</f>
        <v>0</v>
      </c>
      <c r="S18" s="390">
        <f>R18</f>
        <v>0</v>
      </c>
      <c r="T18" s="388"/>
      <c r="U18" s="389" t="str">
        <f>CONCATENATE($G18, " ",T$1)</f>
        <v>M55 Shot</v>
      </c>
      <c r="V18" s="389">
        <f>VLOOKUP(U18,LookupM!$A$1:$B$100,2)</f>
        <v>1.2706</v>
      </c>
      <c r="W18" s="389">
        <f>FLOOR(V18*T18,0.01)</f>
        <v>0</v>
      </c>
      <c r="X18" s="389">
        <f>IF(W18&gt;0, (FLOOR((51.39*POWER((W18-1.5),1.05)),1)),0)</f>
        <v>0</v>
      </c>
      <c r="Y18" s="390">
        <f>X18</f>
        <v>0</v>
      </c>
      <c r="Z18" s="388"/>
      <c r="AA18" s="389" t="str">
        <f>CONCATENATE($G18, " ",Z$1)</f>
        <v>M55 High</v>
      </c>
      <c r="AB18" s="389">
        <f>VLOOKUP(AA18,LookupM!$A$1:$B$100,2)</f>
        <v>1.228</v>
      </c>
      <c r="AC18" s="389">
        <f>FLOOR(AB18*Z18,0.01)</f>
        <v>0</v>
      </c>
      <c r="AD18" s="389">
        <f>IF(AC18&gt;0, (FLOOR((0.8465*POWER((AC18*100-75),1.42)),1)),0)</f>
        <v>0</v>
      </c>
      <c r="AE18" s="390">
        <f>AD18</f>
        <v>0</v>
      </c>
      <c r="AF18" s="388"/>
      <c r="AG18" s="389" t="str">
        <f>CONCATENATE($G18, " ",AF$1)</f>
        <v>M55 400</v>
      </c>
      <c r="AH18" s="389">
        <f>VLOOKUP(AG18,LookupM!$A$1:$B$100,2)</f>
        <v>0.84540000000000004</v>
      </c>
      <c r="AI18" s="389">
        <f>CEILING(AH18*AF18,0.01)</f>
        <v>0</v>
      </c>
      <c r="AJ18" s="389">
        <f>IF(AI18&gt;0, (FLOOR((1.53775*POWER((82-AI18),1.81)),1)),0)</f>
        <v>0</v>
      </c>
      <c r="AK18" s="390">
        <f>AJ18</f>
        <v>0</v>
      </c>
      <c r="AL18" s="388"/>
      <c r="AM18" s="389" t="str">
        <f>CONCATENATE($G18, " ",AL$1)</f>
        <v>M55 Hurd</v>
      </c>
      <c r="AN18" s="389">
        <f>VLOOKUP(AM18,LookupM!$A$1:$B$100,2)</f>
        <v>0.92290000000000005</v>
      </c>
      <c r="AO18" s="389">
        <f>CEILING(AN18*AL18,0.01)</f>
        <v>0</v>
      </c>
      <c r="AP18" s="389">
        <f>IF(AO18&gt;0, (FLOOR((5.74352*POWER((28.5-AO18),1.92)),1)),0)</f>
        <v>0</v>
      </c>
      <c r="AQ18" s="390">
        <f>AP18</f>
        <v>0</v>
      </c>
      <c r="AR18" s="388"/>
      <c r="AS18" s="389" t="str">
        <f>CONCATENATE($G18, " ",AR$1)</f>
        <v>M55 Disc</v>
      </c>
      <c r="AT18" s="389">
        <f>VLOOKUP(AS18,LookupM!$A$1:$B$100,2)</f>
        <v>1.1103000000000001</v>
      </c>
      <c r="AU18" s="389">
        <f>FLOOR(AT18*AR18,0.01)</f>
        <v>0</v>
      </c>
      <c r="AV18" s="389">
        <f>IF(AU18&gt;0, (FLOOR((12.91*POWER((AU18-4),1.1)),1)),0)</f>
        <v>0</v>
      </c>
      <c r="AW18" s="390">
        <f>AV18</f>
        <v>0</v>
      </c>
      <c r="AX18" s="388"/>
      <c r="AY18" s="389" t="str">
        <f>CONCATENATE($G18, " ",AX$1)</f>
        <v>M55 Pole</v>
      </c>
      <c r="AZ18" s="389">
        <f>VLOOKUP(AY18,LookupM!$A$1:$B$100,2)</f>
        <v>1.3182</v>
      </c>
      <c r="BA18" s="389">
        <f>FLOOR(AZ18*AX18,0.01)</f>
        <v>0</v>
      </c>
      <c r="BB18" s="389">
        <f>IF(BA18&gt;0, (FLOOR((0.2797*POWER((BA18*100-100),1.35)),1)),0)</f>
        <v>0</v>
      </c>
      <c r="BC18" s="390">
        <f>BB18</f>
        <v>0</v>
      </c>
      <c r="BD18" s="388"/>
      <c r="BE18" s="389" t="str">
        <f>CONCATENATE($G18, " ",BD$1)</f>
        <v>M55 Jav</v>
      </c>
      <c r="BF18" s="389">
        <f>VLOOKUP(BE18,LookupM!$A$1:$B$100,2)</f>
        <v>1.3380000000000001</v>
      </c>
      <c r="BG18" s="389">
        <f>FLOOR(BF18*BD18,0.01)</f>
        <v>0</v>
      </c>
      <c r="BH18" s="389">
        <f>IF(BG18&gt;0, (FLOOR((10.14*POWER((BG18-7),1.08)),1)),0)</f>
        <v>0</v>
      </c>
      <c r="BI18" s="390">
        <f>BH18</f>
        <v>0</v>
      </c>
      <c r="BJ18" s="391"/>
      <c r="BK18" s="392"/>
      <c r="BL18" s="340">
        <f>BJ18*60+BK18</f>
        <v>0</v>
      </c>
      <c r="BM18" s="340" t="str">
        <f>CONCATENATE($G18, " ",BJ$1)</f>
        <v>M55 1500</v>
      </c>
      <c r="BN18" s="340">
        <f>VLOOKUP(BM18,LookupM!$A$1:$B$100,2)</f>
        <v>0.8337</v>
      </c>
      <c r="BO18" s="340">
        <f>CEILING(BN18*BL18,0.01)</f>
        <v>0</v>
      </c>
      <c r="BP18" s="340">
        <f>IF(BO18&gt;0, (FLOOR((0.03768*POWER((480-BO18),1.85)),1)),0)</f>
        <v>0</v>
      </c>
      <c r="BQ18" s="393">
        <f>BP18</f>
        <v>0</v>
      </c>
      <c r="BR18" s="384"/>
      <c r="BS18" s="394">
        <f>BQ18+BI18+S18+AK18+Y18+AE18+AQ18+BC18+AW18+M18</f>
        <v>0</v>
      </c>
      <c r="BT18" s="384"/>
      <c r="BU18" s="395">
        <f>_xlfn.RANK.EQ(BS18,BS$3:BS$27,0)</f>
        <v>24</v>
      </c>
    </row>
    <row r="19" spans="1:73" s="194" customFormat="1">
      <c r="A19" s="343">
        <v>6</v>
      </c>
      <c r="B19" s="254">
        <v>3</v>
      </c>
      <c r="C19" s="228" t="s">
        <v>384</v>
      </c>
      <c r="D19" s="228" t="s">
        <v>385</v>
      </c>
      <c r="E19" s="228" t="s">
        <v>386</v>
      </c>
      <c r="F19" s="238" t="s">
        <v>371</v>
      </c>
      <c r="G19" s="262" t="str">
        <f>VLOOKUP(F19,'Other specs'!$A$67:$B$78,2)</f>
        <v>M00</v>
      </c>
      <c r="H19" s="360">
        <v>14.58</v>
      </c>
      <c r="I19" s="361" t="str">
        <f>CONCATENATE($G19, " ",H$1)</f>
        <v>M00 100</v>
      </c>
      <c r="J19" s="361">
        <f>VLOOKUP(I19,LookupM!$A$1:$B$100,2)</f>
        <v>1</v>
      </c>
      <c r="K19" s="361">
        <f>CEILING(J19*H19,0.01)</f>
        <v>14.58</v>
      </c>
      <c r="L19" s="361">
        <f>IF(K19&gt;0, (FLOOR((25.4347*POWER((18-K19),1.81)),1)),0)</f>
        <v>235</v>
      </c>
      <c r="M19" s="362">
        <f>L19</f>
        <v>235</v>
      </c>
      <c r="N19" s="360">
        <v>4.2300000000000004</v>
      </c>
      <c r="O19" s="361" t="str">
        <f>CONCATENATE($G19, " ",N$1)</f>
        <v>M00 Long</v>
      </c>
      <c r="P19" s="361">
        <f>VLOOKUP(O19,LookupM!$A$1:$B$100,2)</f>
        <v>1</v>
      </c>
      <c r="Q19" s="361">
        <f>FLOOR(P19*N19,0.01)</f>
        <v>4.2300000000000004</v>
      </c>
      <c r="R19" s="361">
        <f>IF(Q19&gt;0, (FLOOR((0.14354*POWER((Q19*100-220),1.4)),1)),0)</f>
        <v>244</v>
      </c>
      <c r="S19" s="362">
        <f>R19</f>
        <v>244</v>
      </c>
      <c r="T19" s="360">
        <v>8.41</v>
      </c>
      <c r="U19" s="361" t="str">
        <f>CONCATENATE($G19, " ",T$1)</f>
        <v>M00 Shot</v>
      </c>
      <c r="V19" s="361">
        <f>VLOOKUP(U19,LookupM!$A$1:$B$100,2)</f>
        <v>1</v>
      </c>
      <c r="W19" s="361">
        <f>FLOOR(V19*T19,0.01)</f>
        <v>8.41</v>
      </c>
      <c r="X19" s="361">
        <f>IF(W19&gt;0, (FLOOR((51.39*POWER((W19-1.5),1.05)),1)),0)</f>
        <v>391</v>
      </c>
      <c r="Y19" s="362">
        <f>X19</f>
        <v>391</v>
      </c>
      <c r="Z19" s="360">
        <v>1.33</v>
      </c>
      <c r="AA19" s="361" t="str">
        <f>CONCATENATE($G19, " ",Z$1)</f>
        <v>M00 High</v>
      </c>
      <c r="AB19" s="361">
        <f>VLOOKUP(AA19,LookupM!$A$1:$B$100,2)</f>
        <v>1</v>
      </c>
      <c r="AC19" s="361">
        <f>FLOOR(AB19*Z19,0.01)</f>
        <v>1.33</v>
      </c>
      <c r="AD19" s="361">
        <f>IF(AC19&gt;0, (FLOOR((0.8465*POWER((AC19*100-75),1.42)),1)),0)</f>
        <v>270</v>
      </c>
      <c r="AE19" s="362">
        <f>AD19</f>
        <v>270</v>
      </c>
      <c r="AF19" s="360">
        <v>66.709999999999994</v>
      </c>
      <c r="AG19" s="361" t="str">
        <f>CONCATENATE($G19, " ",AF$1)</f>
        <v>M00 400</v>
      </c>
      <c r="AH19" s="361">
        <f>VLOOKUP(AG19,LookupM!$A$1:$B$100,2)</f>
        <v>1</v>
      </c>
      <c r="AI19" s="361">
        <f>CEILING(AH19*AF19,0.01)</f>
        <v>66.710000000000008</v>
      </c>
      <c r="AJ19" s="361">
        <f>IF(AI19&gt;0, (FLOOR((1.53775*POWER((82-AI19),1.81)),1)),0)</f>
        <v>214</v>
      </c>
      <c r="AK19" s="362">
        <f>AJ19</f>
        <v>214</v>
      </c>
      <c r="AL19" s="360">
        <v>24.14</v>
      </c>
      <c r="AM19" s="361" t="str">
        <f>CONCATENATE($G19, " ",AL$1)</f>
        <v>M00 Hurd</v>
      </c>
      <c r="AN19" s="361">
        <f>VLOOKUP(AM19,LookupM!$A$1:$B$100,2)</f>
        <v>1</v>
      </c>
      <c r="AO19" s="361">
        <f>CEILING(AN19*AL19,0.01)</f>
        <v>24.14</v>
      </c>
      <c r="AP19" s="361">
        <f>IF(AO19&gt;0, (FLOOR((5.74352*POWER((28.5-AO19),1.92)),1)),0)</f>
        <v>97</v>
      </c>
      <c r="AQ19" s="362">
        <f>AP19</f>
        <v>97</v>
      </c>
      <c r="AR19" s="360">
        <v>25.63</v>
      </c>
      <c r="AS19" s="361" t="str">
        <f>CONCATENATE($G19, " ",AR$1)</f>
        <v>M00 Disc</v>
      </c>
      <c r="AT19" s="361">
        <f>VLOOKUP(AS19,LookupM!$A$1:$B$100,2)</f>
        <v>1</v>
      </c>
      <c r="AU19" s="361">
        <f>FLOOR(AT19*AR19,0.01)</f>
        <v>25.63</v>
      </c>
      <c r="AV19" s="361">
        <f>IF(AU19&gt;0, (FLOOR((12.91*POWER((AU19-4),1.1)),1)),0)</f>
        <v>379</v>
      </c>
      <c r="AW19" s="362">
        <f>AV19</f>
        <v>379</v>
      </c>
      <c r="AX19" s="360">
        <v>1.7</v>
      </c>
      <c r="AY19" s="361" t="str">
        <f>CONCATENATE($G19, " ",AX$1)</f>
        <v>M00 Pole</v>
      </c>
      <c r="AZ19" s="361">
        <f>VLOOKUP(AY19,LookupM!$A$1:$B$100,2)</f>
        <v>1</v>
      </c>
      <c r="BA19" s="361">
        <f>FLOOR(AZ19*AX19,0.01)</f>
        <v>1.7</v>
      </c>
      <c r="BB19" s="361">
        <f>IF(BA19&gt;0, (FLOOR((0.2797*POWER((BA19*100-100),1.35)),1)),0)</f>
        <v>86</v>
      </c>
      <c r="BC19" s="362">
        <f>BB19</f>
        <v>86</v>
      </c>
      <c r="BD19" s="360">
        <v>24.41</v>
      </c>
      <c r="BE19" s="361" t="str">
        <f>CONCATENATE($G19, " ",BD$1)</f>
        <v>M00 Jav</v>
      </c>
      <c r="BF19" s="361">
        <f>VLOOKUP(BE19,LookupM!$A$1:$B$100,2)</f>
        <v>1</v>
      </c>
      <c r="BG19" s="361">
        <f>FLOOR(BF19*BD19,0.01)</f>
        <v>24.41</v>
      </c>
      <c r="BH19" s="361">
        <f>IF(BG19&gt;0, (FLOOR((10.14*POWER((BG19-7),1.08)),1)),0)</f>
        <v>221</v>
      </c>
      <c r="BI19" s="362">
        <f>BH19</f>
        <v>221</v>
      </c>
      <c r="BJ19" s="363">
        <v>6</v>
      </c>
      <c r="BK19" s="364">
        <v>5.24</v>
      </c>
      <c r="BL19" s="242">
        <f>BJ19*60+BK19</f>
        <v>365.24</v>
      </c>
      <c r="BM19" s="242" t="str">
        <f>CONCATENATE($G19, " ",BJ$1)</f>
        <v>M00 1500</v>
      </c>
      <c r="BN19" s="242">
        <f>VLOOKUP(BM19,LookupM!$A$1:$B$100,2)</f>
        <v>1</v>
      </c>
      <c r="BO19" s="242">
        <f>CEILING(BN19*BL19,0.01)</f>
        <v>365.24</v>
      </c>
      <c r="BP19" s="242">
        <f>IF(BO19&gt;0, (FLOOR((0.03768*POWER((480-BO19),1.85)),1)),0)</f>
        <v>243</v>
      </c>
      <c r="BQ19" s="244">
        <f>BP19</f>
        <v>243</v>
      </c>
      <c r="BR19" s="222"/>
      <c r="BS19" s="245">
        <f>BQ19+BI19+S19+AK19+Y19+AE19+AQ19+BC19+AW19+M19</f>
        <v>2380</v>
      </c>
      <c r="BT19" s="222"/>
      <c r="BU19" s="246">
        <f>_xlfn.RANK.EQ(BS19,BS$3:BS$27,0)</f>
        <v>22</v>
      </c>
    </row>
    <row r="20" spans="1:73" s="194" customFormat="1">
      <c r="A20" s="343">
        <v>6</v>
      </c>
      <c r="B20" s="254">
        <v>15</v>
      </c>
      <c r="C20" s="228" t="s">
        <v>407</v>
      </c>
      <c r="D20" s="228" t="s">
        <v>408</v>
      </c>
      <c r="E20" s="228" t="s">
        <v>386</v>
      </c>
      <c r="F20" s="238" t="s">
        <v>371</v>
      </c>
      <c r="G20" s="263" t="str">
        <f>VLOOKUP(F20,'Other specs'!$A$67:$B$78,2)</f>
        <v>M00</v>
      </c>
      <c r="H20" s="365">
        <v>12.59</v>
      </c>
      <c r="I20" s="348" t="str">
        <f>CONCATENATE($G20, " ",H$1)</f>
        <v>M00 100</v>
      </c>
      <c r="J20" s="348">
        <f>VLOOKUP(I20,LookupM!$A$1:$B$100,2)</f>
        <v>1</v>
      </c>
      <c r="K20" s="348">
        <f>CEILING(J20*H20,0.01)</f>
        <v>12.59</v>
      </c>
      <c r="L20" s="348">
        <f>IF(K20&gt;0, (FLOOR((25.4347*POWER((18-K20),1.81)),1)),0)</f>
        <v>540</v>
      </c>
      <c r="M20" s="366">
        <f>L20</f>
        <v>540</v>
      </c>
      <c r="N20" s="365">
        <v>5.03</v>
      </c>
      <c r="O20" s="348" t="str">
        <f>CONCATENATE($G20, " ",N$1)</f>
        <v>M00 Long</v>
      </c>
      <c r="P20" s="348">
        <f>VLOOKUP(O20,LookupM!$A$1:$B$100,2)</f>
        <v>1</v>
      </c>
      <c r="Q20" s="348">
        <f>FLOOR(P20*N20,0.01)</f>
        <v>5.03</v>
      </c>
      <c r="R20" s="348">
        <f>IF(Q20&gt;0, (FLOOR((0.14354*POWER((Q20*100-220),1.4)),1)),0)</f>
        <v>388</v>
      </c>
      <c r="S20" s="366">
        <f>R20</f>
        <v>388</v>
      </c>
      <c r="T20" s="365">
        <v>7.66</v>
      </c>
      <c r="U20" s="348" t="str">
        <f>CONCATENATE($G20, " ",T$1)</f>
        <v>M00 Shot</v>
      </c>
      <c r="V20" s="348">
        <f>VLOOKUP(U20,LookupM!$A$1:$B$100,2)</f>
        <v>1</v>
      </c>
      <c r="W20" s="348">
        <f>FLOOR(V20*T20,0.01)</f>
        <v>7.66</v>
      </c>
      <c r="X20" s="348">
        <f>IF(W20&gt;0, (FLOOR((51.39*POWER((W20-1.5),1.05)),1)),0)</f>
        <v>346</v>
      </c>
      <c r="Y20" s="366">
        <f>X20</f>
        <v>346</v>
      </c>
      <c r="Z20" s="365">
        <v>1.7</v>
      </c>
      <c r="AA20" s="348" t="str">
        <f>CONCATENATE($G20, " ",Z$1)</f>
        <v>M00 High</v>
      </c>
      <c r="AB20" s="348">
        <f>VLOOKUP(AA20,LookupM!$A$1:$B$100,2)</f>
        <v>1</v>
      </c>
      <c r="AC20" s="348">
        <f>FLOOR(AB20*Z20,0.01)</f>
        <v>1.7</v>
      </c>
      <c r="AD20" s="348">
        <f>IF(AC20&gt;0, (FLOOR((0.8465*POWER((AC20*100-75),1.42)),1)),0)</f>
        <v>544</v>
      </c>
      <c r="AE20" s="366">
        <f>AD20</f>
        <v>544</v>
      </c>
      <c r="AF20" s="365">
        <v>60.8</v>
      </c>
      <c r="AG20" s="348" t="str">
        <f>CONCATENATE($G20, " ",AF$1)</f>
        <v>M00 400</v>
      </c>
      <c r="AH20" s="348">
        <f>VLOOKUP(AG20,LookupM!$A$1:$B$100,2)</f>
        <v>1</v>
      </c>
      <c r="AI20" s="348">
        <f>CEILING(AH20*AF20,0.01)</f>
        <v>60.800000000000004</v>
      </c>
      <c r="AJ20" s="348">
        <f>IF(AI20&gt;0, (FLOOR((1.53775*POWER((82-AI20),1.81)),1)),0)</f>
        <v>386</v>
      </c>
      <c r="AK20" s="366">
        <f>AJ20</f>
        <v>386</v>
      </c>
      <c r="AL20" s="365">
        <v>22.93</v>
      </c>
      <c r="AM20" s="348" t="str">
        <f>CONCATENATE($G20, " ",AL$1)</f>
        <v>M00 Hurd</v>
      </c>
      <c r="AN20" s="348">
        <f>VLOOKUP(AM20,LookupM!$A$1:$B$100,2)</f>
        <v>1</v>
      </c>
      <c r="AO20" s="348">
        <f>CEILING(AN20*AL20,0.01)</f>
        <v>22.93</v>
      </c>
      <c r="AP20" s="348">
        <f>IF(AO20&gt;0, (FLOOR((5.74352*POWER((28.5-AO20),1.92)),1)),0)</f>
        <v>155</v>
      </c>
      <c r="AQ20" s="366">
        <f>AP20</f>
        <v>155</v>
      </c>
      <c r="AR20" s="365">
        <v>23.85</v>
      </c>
      <c r="AS20" s="348" t="str">
        <f>CONCATENATE($G20, " ",AR$1)</f>
        <v>M00 Disc</v>
      </c>
      <c r="AT20" s="348">
        <f>VLOOKUP(AS20,LookupM!$A$1:$B$100,2)</f>
        <v>1</v>
      </c>
      <c r="AU20" s="348">
        <f>FLOOR(AT20*AR20,0.01)</f>
        <v>23.85</v>
      </c>
      <c r="AV20" s="348">
        <f>IF(AU20&gt;0, (FLOOR((12.91*POWER((AU20-4),1.1)),1)),0)</f>
        <v>345</v>
      </c>
      <c r="AW20" s="366">
        <f>AV20</f>
        <v>345</v>
      </c>
      <c r="AX20" s="365">
        <v>2.6</v>
      </c>
      <c r="AY20" s="348" t="str">
        <f>CONCATENATE($G20, " ",AX$1)</f>
        <v>M00 Pole</v>
      </c>
      <c r="AZ20" s="348">
        <f>VLOOKUP(AY20,LookupM!$A$1:$B$100,2)</f>
        <v>1</v>
      </c>
      <c r="BA20" s="348">
        <f>FLOOR(AZ20*AX20,0.01)</f>
        <v>2.6</v>
      </c>
      <c r="BB20" s="348">
        <f>IF(BA20&gt;0, (FLOOR((0.2797*POWER((BA20*100-100),1.35)),1)),0)</f>
        <v>264</v>
      </c>
      <c r="BC20" s="366">
        <f>BB20</f>
        <v>264</v>
      </c>
      <c r="BD20" s="365">
        <v>32.520000000000003</v>
      </c>
      <c r="BE20" s="348" t="str">
        <f>CONCATENATE($G20, " ",BD$1)</f>
        <v>M00 Jav</v>
      </c>
      <c r="BF20" s="348">
        <f>VLOOKUP(BE20,LookupM!$A$1:$B$100,2)</f>
        <v>1</v>
      </c>
      <c r="BG20" s="348">
        <f>FLOOR(BF20*BD20,0.01)</f>
        <v>32.520000000000003</v>
      </c>
      <c r="BH20" s="348">
        <f>IF(BG20&gt;0, (FLOOR((10.14*POWER((BG20-7),1.08)),1)),0)</f>
        <v>335</v>
      </c>
      <c r="BI20" s="366">
        <f>BH20</f>
        <v>335</v>
      </c>
      <c r="BJ20" s="367">
        <v>5</v>
      </c>
      <c r="BK20" s="368">
        <v>18.75</v>
      </c>
      <c r="BL20" s="228">
        <f>BJ20*60+BK20</f>
        <v>318.75</v>
      </c>
      <c r="BM20" s="228" t="str">
        <f>CONCATENATE($G20, " ",BJ$1)</f>
        <v>M00 1500</v>
      </c>
      <c r="BN20" s="228">
        <f>VLOOKUP(BM20,LookupM!$A$1:$B$100,2)</f>
        <v>1</v>
      </c>
      <c r="BO20" s="228">
        <f>CEILING(BN20*BL20,0.01)</f>
        <v>318.75</v>
      </c>
      <c r="BP20" s="228">
        <f>IF(BO20&gt;0, (FLOOR((0.03768*POWER((480-BO20),1.85)),1)),0)</f>
        <v>457</v>
      </c>
      <c r="BQ20" s="234">
        <f>BP20</f>
        <v>457</v>
      </c>
      <c r="BR20" s="222"/>
      <c r="BS20" s="229">
        <f>BQ20+BI20+S20+AK20+Y20+AE20+AQ20+BC20+AW20+M20</f>
        <v>3760</v>
      </c>
      <c r="BT20" s="222"/>
      <c r="BU20" s="231">
        <f>_xlfn.RANK.EQ(BS20,BS$3:BS$27,0)</f>
        <v>15</v>
      </c>
    </row>
    <row r="21" spans="1:73" s="194" customFormat="1" ht="16.5" thickBot="1">
      <c r="A21" s="343">
        <v>6</v>
      </c>
      <c r="B21" s="254">
        <v>5</v>
      </c>
      <c r="C21" s="228" t="s">
        <v>387</v>
      </c>
      <c r="D21" s="228" t="s">
        <v>378</v>
      </c>
      <c r="E21" s="228" t="s">
        <v>382</v>
      </c>
      <c r="F21" s="238" t="s">
        <v>163</v>
      </c>
      <c r="G21" s="347" t="str">
        <f>VLOOKUP(F21,'Other specs'!$A$67:$B$78,2)</f>
        <v>M35</v>
      </c>
      <c r="H21" s="369">
        <v>12.73</v>
      </c>
      <c r="I21" s="370" t="str">
        <f>CONCATENATE($G21, " ",H$1)</f>
        <v>M35 100</v>
      </c>
      <c r="J21" s="370">
        <f>VLOOKUP(I21,LookupM!$A$1:$B$100,2)</f>
        <v>0.9869</v>
      </c>
      <c r="K21" s="370">
        <f>CEILING(J21*H21,0.01)</f>
        <v>12.57</v>
      </c>
      <c r="L21" s="370">
        <f>IF(K21&gt;0, (FLOOR((25.4347*POWER((18-K21),1.81)),1)),0)</f>
        <v>543</v>
      </c>
      <c r="M21" s="371">
        <f>L21</f>
        <v>543</v>
      </c>
      <c r="N21" s="369">
        <v>4.97</v>
      </c>
      <c r="O21" s="370" t="str">
        <f>CONCATENATE($G21, " ",N$1)</f>
        <v>M35 Long</v>
      </c>
      <c r="P21" s="370">
        <f>VLOOKUP(O21,LookupM!$A$1:$B$100,2)</f>
        <v>1.0317000000000001</v>
      </c>
      <c r="Q21" s="370">
        <f>FLOOR(P21*N21,0.01)</f>
        <v>5.12</v>
      </c>
      <c r="R21" s="370">
        <f>IF(Q21&gt;0, (FLOOR((0.14354*POWER((Q21*100-220),1.4)),1)),0)</f>
        <v>405</v>
      </c>
      <c r="S21" s="371">
        <f>R21</f>
        <v>405</v>
      </c>
      <c r="T21" s="369">
        <v>10.52</v>
      </c>
      <c r="U21" s="370" t="str">
        <f>CONCATENATE($G21, " ",T$1)</f>
        <v>M35 Shot</v>
      </c>
      <c r="V21" s="370">
        <f>VLOOKUP(U21,LookupM!$A$1:$B$100,2)</f>
        <v>1.0371999999999999</v>
      </c>
      <c r="W21" s="370">
        <f>FLOOR(V21*T21,0.01)</f>
        <v>10.91</v>
      </c>
      <c r="X21" s="370">
        <f>IF(W21&gt;0, (FLOOR((51.39*POWER((W21-1.5),1.05)),1)),0)</f>
        <v>540</v>
      </c>
      <c r="Y21" s="371">
        <f>X21</f>
        <v>540</v>
      </c>
      <c r="Z21" s="369">
        <v>1.55</v>
      </c>
      <c r="AA21" s="370" t="str">
        <f>CONCATENATE($G21, " ",Z$1)</f>
        <v>M35 High</v>
      </c>
      <c r="AB21" s="370">
        <f>VLOOKUP(AA21,LookupM!$A$1:$B$100,2)</f>
        <v>1.026</v>
      </c>
      <c r="AC21" s="370">
        <f>FLOOR(AB21*Z21,0.01)</f>
        <v>1.59</v>
      </c>
      <c r="AD21" s="370">
        <f>IF(AC21&gt;0, (FLOOR((0.8465*POWER((AC21*100-75),1.42)),1)),0)</f>
        <v>457</v>
      </c>
      <c r="AE21" s="371">
        <f>AD21</f>
        <v>457</v>
      </c>
      <c r="AF21" s="369">
        <v>66.89</v>
      </c>
      <c r="AG21" s="370" t="str">
        <f>CONCATENATE($G21, " ",AF$1)</f>
        <v>M35 400</v>
      </c>
      <c r="AH21" s="370">
        <f>VLOOKUP(AG21,LookupM!$A$1:$B$100,2)</f>
        <v>0.96540000000000004</v>
      </c>
      <c r="AI21" s="370">
        <f>CEILING(AH21*AF21,0.01)</f>
        <v>64.58</v>
      </c>
      <c r="AJ21" s="370">
        <f>IF(AI21&gt;0, (FLOOR((1.53775*POWER((82-AI21),1.81)),1)),0)</f>
        <v>271</v>
      </c>
      <c r="AK21" s="371">
        <f>AJ21</f>
        <v>271</v>
      </c>
      <c r="AL21" s="369">
        <v>19.89</v>
      </c>
      <c r="AM21" s="370" t="str">
        <f>CONCATENATE($G21, " ",AL$1)</f>
        <v>M35 Hurd</v>
      </c>
      <c r="AN21" s="370">
        <f>VLOOKUP(AM21,LookupM!$A$1:$B$100,2)</f>
        <v>0.99009999999999998</v>
      </c>
      <c r="AO21" s="370">
        <f>CEILING(AN21*AL21,0.01)</f>
        <v>19.7</v>
      </c>
      <c r="AP21" s="370">
        <f>IF(AO21&gt;0, (FLOOR((5.74352*POWER((28.5-AO21),1.92)),1)),0)</f>
        <v>373</v>
      </c>
      <c r="AQ21" s="371">
        <f>AP21</f>
        <v>373</v>
      </c>
      <c r="AR21" s="369">
        <v>32.72</v>
      </c>
      <c r="AS21" s="370" t="str">
        <f>CONCATENATE($G21, " ",AR$1)</f>
        <v>M35 Disc</v>
      </c>
      <c r="AT21" s="370">
        <f>VLOOKUP(AS21,LookupM!$A$1:$B$100,2)</f>
        <v>1.0143</v>
      </c>
      <c r="AU21" s="370">
        <f>FLOOR(AT21*AR21,0.01)</f>
        <v>33.18</v>
      </c>
      <c r="AV21" s="370">
        <f>IF(AU21&gt;0, (FLOOR((12.91*POWER((AU21-4),1.1)),1)),0)</f>
        <v>527</v>
      </c>
      <c r="AW21" s="371">
        <f>AV21</f>
        <v>527</v>
      </c>
      <c r="AX21" s="369">
        <v>3.4</v>
      </c>
      <c r="AY21" s="370" t="str">
        <f>CONCATENATE($G21, " ",AX$1)</f>
        <v>M35 Pole</v>
      </c>
      <c r="AZ21" s="370">
        <f>VLOOKUP(AY21,LookupM!$A$1:$B$100,2)</f>
        <v>1.0167999999999999</v>
      </c>
      <c r="BA21" s="370">
        <f>FLOOR(AZ21*AX21,0.01)</f>
        <v>3.45</v>
      </c>
      <c r="BB21" s="370">
        <f>IF(BA21&gt;0, (FLOOR((0.2797*POWER((BA21*100-100),1.35)),1)),0)</f>
        <v>469</v>
      </c>
      <c r="BC21" s="371">
        <f>BB21</f>
        <v>469</v>
      </c>
      <c r="BD21" s="369">
        <v>39.65</v>
      </c>
      <c r="BE21" s="370" t="str">
        <f>CONCATENATE($G21, " ",BD$1)</f>
        <v>M35 Jav</v>
      </c>
      <c r="BF21" s="370">
        <f>VLOOKUP(BE21,LookupM!$A$1:$B$100,2)</f>
        <v>1.0125999999999999</v>
      </c>
      <c r="BG21" s="370">
        <f>FLOOR(BF21*BD21,0.01)</f>
        <v>40.14</v>
      </c>
      <c r="BH21" s="370">
        <f>IF(BG21&gt;0, (FLOOR((10.14*POWER((BG21-7),1.08)),1)),0)</f>
        <v>444</v>
      </c>
      <c r="BI21" s="371">
        <f>BH21</f>
        <v>444</v>
      </c>
      <c r="BJ21" s="372">
        <v>6</v>
      </c>
      <c r="BK21" s="373">
        <v>27.59</v>
      </c>
      <c r="BL21" s="235">
        <f>BJ21*60+BK21</f>
        <v>387.59</v>
      </c>
      <c r="BM21" s="235" t="str">
        <f>CONCATENATE($G21, " ",BJ$1)</f>
        <v>M35 1500</v>
      </c>
      <c r="BN21" s="235">
        <f>VLOOKUP(BM21,LookupM!$A$1:$B$100,2)</f>
        <v>0.99129999999999996</v>
      </c>
      <c r="BO21" s="235">
        <f>CEILING(BN21*BL21,0.01)</f>
        <v>384.22</v>
      </c>
      <c r="BP21" s="235">
        <f>IF(BO21&gt;0, (FLOOR((0.03768*POWER((480-BO21),1.85)),1)),0)</f>
        <v>174</v>
      </c>
      <c r="BQ21" s="236">
        <f>BP21</f>
        <v>174</v>
      </c>
      <c r="BR21" s="222"/>
      <c r="BS21" s="230">
        <f>BQ21+BI21+S21+AK21+Y21+AE21+AQ21+BC21+AW21+M21</f>
        <v>4203</v>
      </c>
      <c r="BT21" s="222"/>
      <c r="BU21" s="232">
        <f>_xlfn.RANK.EQ(BS21,BS$3:BS$27,0)</f>
        <v>9</v>
      </c>
    </row>
    <row r="22" spans="1:73" s="194" customFormat="1">
      <c r="A22" s="343">
        <v>9</v>
      </c>
      <c r="B22" s="254">
        <v>2</v>
      </c>
      <c r="C22" s="228" t="s">
        <v>383</v>
      </c>
      <c r="D22" s="228" t="s">
        <v>467</v>
      </c>
      <c r="E22" s="228" t="s">
        <v>426</v>
      </c>
      <c r="F22" s="238" t="s">
        <v>370</v>
      </c>
      <c r="G22" s="262" t="str">
        <f>VLOOKUP(F22,'Other specs'!$A$67:$B$78,2)</f>
        <v>M00</v>
      </c>
      <c r="H22" s="360">
        <v>12.09</v>
      </c>
      <c r="I22" s="361" t="str">
        <f>CONCATENATE($G22, " ",H$1)</f>
        <v>M00 100</v>
      </c>
      <c r="J22" s="361">
        <f>VLOOKUP(I22,LookupM!$A$1:$B$100,2)</f>
        <v>1</v>
      </c>
      <c r="K22" s="361">
        <f>CEILING(J22*H22,0.01)</f>
        <v>12.09</v>
      </c>
      <c r="L22" s="361">
        <f>IF(K22&gt;0, (FLOOR((25.4347*POWER((18-K22),1.81)),1)),0)</f>
        <v>633</v>
      </c>
      <c r="M22" s="362">
        <f>L22</f>
        <v>633</v>
      </c>
      <c r="N22" s="360">
        <v>5.77</v>
      </c>
      <c r="O22" s="361" t="str">
        <f>CONCATENATE($G22, " ",N$1)</f>
        <v>M00 Long</v>
      </c>
      <c r="P22" s="361">
        <f>VLOOKUP(O22,LookupM!$A$1:$B$100,2)</f>
        <v>1</v>
      </c>
      <c r="Q22" s="361">
        <f>FLOOR(P22*N22,0.01)</f>
        <v>5.7700000000000005</v>
      </c>
      <c r="R22" s="361">
        <f>IF(Q22&gt;0, (FLOOR((0.14354*POWER((Q22*100-220),1.4)),1)),0)</f>
        <v>537</v>
      </c>
      <c r="S22" s="362">
        <f>R22</f>
        <v>537</v>
      </c>
      <c r="T22" s="360">
        <v>8.85</v>
      </c>
      <c r="U22" s="361" t="str">
        <f>CONCATENATE($G22, " ",T$1)</f>
        <v>M00 Shot</v>
      </c>
      <c r="V22" s="361">
        <f>VLOOKUP(U22,LookupM!$A$1:$B$100,2)</f>
        <v>1</v>
      </c>
      <c r="W22" s="361">
        <f>FLOOR(V22*T22,0.01)</f>
        <v>8.85</v>
      </c>
      <c r="X22" s="361">
        <f>IF(W22&gt;0, (FLOOR((51.39*POWER((W22-1.5),1.05)),1)),0)</f>
        <v>417</v>
      </c>
      <c r="Y22" s="362">
        <f>X22</f>
        <v>417</v>
      </c>
      <c r="Z22" s="360">
        <v>1.6</v>
      </c>
      <c r="AA22" s="361" t="str">
        <f>CONCATENATE($G22, " ",Z$1)</f>
        <v>M00 High</v>
      </c>
      <c r="AB22" s="361">
        <f>VLOOKUP(AA22,LookupM!$A$1:$B$100,2)</f>
        <v>1</v>
      </c>
      <c r="AC22" s="361">
        <f>FLOOR(AB22*Z22,0.01)</f>
        <v>1.6</v>
      </c>
      <c r="AD22" s="361">
        <f>IF(AC22&gt;0, (FLOOR((0.8465*POWER((AC22*100-75),1.42)),1)),0)</f>
        <v>464</v>
      </c>
      <c r="AE22" s="362">
        <f>AD22</f>
        <v>464</v>
      </c>
      <c r="AF22" s="360">
        <v>54.9</v>
      </c>
      <c r="AG22" s="361" t="str">
        <f>CONCATENATE($G22, " ",AF$1)</f>
        <v>M00 400</v>
      </c>
      <c r="AH22" s="361">
        <f>VLOOKUP(AG22,LookupM!$A$1:$B$100,2)</f>
        <v>1</v>
      </c>
      <c r="AI22" s="361">
        <f>CEILING(AH22*AF22,0.01)</f>
        <v>54.9</v>
      </c>
      <c r="AJ22" s="361">
        <f>IF(AI22&gt;0, (FLOOR((1.53775*POWER((82-AI22),1.81)),1)),0)</f>
        <v>603</v>
      </c>
      <c r="AK22" s="362">
        <f>AJ22</f>
        <v>603</v>
      </c>
      <c r="AL22" s="360">
        <v>22.4</v>
      </c>
      <c r="AM22" s="361" t="str">
        <f>CONCATENATE($G22, " ",AL$1)</f>
        <v>M00 Hurd</v>
      </c>
      <c r="AN22" s="361">
        <f>VLOOKUP(AM22,LookupM!$A$1:$B$100,2)</f>
        <v>1</v>
      </c>
      <c r="AO22" s="361">
        <f>CEILING(AN22*AL22,0.01)</f>
        <v>22.400000000000002</v>
      </c>
      <c r="AP22" s="361">
        <f>IF(AO22&gt;0, (FLOOR((5.74352*POWER((28.5-AO22),1.92)),1)),0)</f>
        <v>184</v>
      </c>
      <c r="AQ22" s="362">
        <f>AP22</f>
        <v>184</v>
      </c>
      <c r="AR22" s="360">
        <v>18.32</v>
      </c>
      <c r="AS22" s="361" t="str">
        <f>CONCATENATE($G22, " ",AR$1)</f>
        <v>M00 Disc</v>
      </c>
      <c r="AT22" s="361">
        <f>VLOOKUP(AS22,LookupM!$A$1:$B$100,2)</f>
        <v>1</v>
      </c>
      <c r="AU22" s="361">
        <f>FLOOR(AT22*AR22,0.01)</f>
        <v>18.32</v>
      </c>
      <c r="AV22" s="361">
        <f>IF(AU22&gt;0, (FLOOR((12.91*POWER((AU22-4),1.1)),1)),0)</f>
        <v>241</v>
      </c>
      <c r="AW22" s="362">
        <f>AV22</f>
        <v>241</v>
      </c>
      <c r="AX22" s="360">
        <v>2.2999999999999998</v>
      </c>
      <c r="AY22" s="361" t="str">
        <f>CONCATENATE($G22, " ",AX$1)</f>
        <v>M00 Pole</v>
      </c>
      <c r="AZ22" s="361">
        <f>VLOOKUP(AY22,LookupM!$A$1:$B$100,2)</f>
        <v>1</v>
      </c>
      <c r="BA22" s="361">
        <f>FLOOR(AZ22*AX22,0.01)</f>
        <v>2.3000000000000003</v>
      </c>
      <c r="BB22" s="361">
        <f>IF(BA22&gt;0, (FLOOR((0.2797*POWER((BA22*100-100),1.35)),1)),0)</f>
        <v>199</v>
      </c>
      <c r="BC22" s="362">
        <f>BB22</f>
        <v>199</v>
      </c>
      <c r="BD22" s="360">
        <v>31.94</v>
      </c>
      <c r="BE22" s="361" t="str">
        <f>CONCATENATE($G22, " ",BD$1)</f>
        <v>M00 Jav</v>
      </c>
      <c r="BF22" s="361">
        <f>VLOOKUP(BE22,LookupM!$A$1:$B$100,2)</f>
        <v>1</v>
      </c>
      <c r="BG22" s="361">
        <f>FLOOR(BF22*BD22,0.01)</f>
        <v>31.94</v>
      </c>
      <c r="BH22" s="361">
        <f>IF(BG22&gt;0, (FLOOR((10.14*POWER((BG22-7),1.08)),1)),0)</f>
        <v>327</v>
      </c>
      <c r="BI22" s="362">
        <f>BH22</f>
        <v>327</v>
      </c>
      <c r="BJ22" s="363">
        <v>5</v>
      </c>
      <c r="BK22" s="364">
        <v>37.369999999999997</v>
      </c>
      <c r="BL22" s="242">
        <f>BJ22*60+BK22</f>
        <v>337.37</v>
      </c>
      <c r="BM22" s="242" t="str">
        <f>CONCATENATE($G22, " ",BJ$1)</f>
        <v>M00 1500</v>
      </c>
      <c r="BN22" s="242">
        <f>VLOOKUP(BM22,LookupM!$A$1:$B$100,2)</f>
        <v>1</v>
      </c>
      <c r="BO22" s="242">
        <f>CEILING(BN22*BL22,0.01)</f>
        <v>337.37</v>
      </c>
      <c r="BP22" s="242">
        <f>IF(BO22&gt;0, (FLOOR((0.03768*POWER((480-BO22),1.85)),1)),0)</f>
        <v>364</v>
      </c>
      <c r="BQ22" s="244">
        <f>BP22</f>
        <v>364</v>
      </c>
      <c r="BR22" s="222"/>
      <c r="BS22" s="245">
        <f>BQ22+BI22+S22+AK22+Y22+AE22+AQ22+BC22+AW22+M22</f>
        <v>3969</v>
      </c>
      <c r="BT22" s="222"/>
      <c r="BU22" s="246">
        <f>_xlfn.RANK.EQ(BS22,BS$3:BS$27,0)</f>
        <v>12</v>
      </c>
    </row>
    <row r="23" spans="1:73" s="194" customFormat="1">
      <c r="A23" s="343">
        <v>9</v>
      </c>
      <c r="B23" s="254">
        <v>18</v>
      </c>
      <c r="C23" s="228" t="s">
        <v>414</v>
      </c>
      <c r="D23" s="228" t="s">
        <v>415</v>
      </c>
      <c r="E23" s="228" t="s">
        <v>382</v>
      </c>
      <c r="F23" s="238" t="s">
        <v>371</v>
      </c>
      <c r="G23" s="263" t="str">
        <f>VLOOKUP(F23,'Other specs'!$A$67:$B$78,2)</f>
        <v>M00</v>
      </c>
      <c r="H23" s="365">
        <v>11.8</v>
      </c>
      <c r="I23" s="348" t="str">
        <f>CONCATENATE($G23, " ",H$1)</f>
        <v>M00 100</v>
      </c>
      <c r="J23" s="348">
        <f>VLOOKUP(I23,LookupM!$A$1:$B$100,2)</f>
        <v>1</v>
      </c>
      <c r="K23" s="348">
        <f>CEILING(J23*H23,0.01)</f>
        <v>11.8</v>
      </c>
      <c r="L23" s="348">
        <f>IF(K23&gt;0, (FLOOR((25.4347*POWER((18-K23),1.81)),1)),0)</f>
        <v>691</v>
      </c>
      <c r="M23" s="366">
        <f>L23</f>
        <v>691</v>
      </c>
      <c r="N23" s="365">
        <v>5.51</v>
      </c>
      <c r="O23" s="348" t="str">
        <f>CONCATENATE($G23, " ",N$1)</f>
        <v>M00 Long</v>
      </c>
      <c r="P23" s="348">
        <f>VLOOKUP(O23,LookupM!$A$1:$B$100,2)</f>
        <v>1</v>
      </c>
      <c r="Q23" s="348">
        <f>FLOOR(P23*N23,0.01)</f>
        <v>5.51</v>
      </c>
      <c r="R23" s="348">
        <f>IF(Q23&gt;0, (FLOOR((0.14354*POWER((Q23*100-220),1.4)),1)),0)</f>
        <v>483</v>
      </c>
      <c r="S23" s="366">
        <f>R23</f>
        <v>483</v>
      </c>
      <c r="T23" s="365">
        <v>9.4700000000000006</v>
      </c>
      <c r="U23" s="348" t="str">
        <f>CONCATENATE($G23, " ",T$1)</f>
        <v>M00 Shot</v>
      </c>
      <c r="V23" s="348">
        <f>VLOOKUP(U23,LookupM!$A$1:$B$100,2)</f>
        <v>1</v>
      </c>
      <c r="W23" s="348">
        <f>FLOOR(V23*T23,0.01)</f>
        <v>9.4700000000000006</v>
      </c>
      <c r="X23" s="348">
        <f>IF(W23&gt;0, (FLOOR((51.39*POWER((W23-1.5),1.05)),1)),0)</f>
        <v>454</v>
      </c>
      <c r="Y23" s="366">
        <f>X23</f>
        <v>454</v>
      </c>
      <c r="Z23" s="365">
        <v>1.6</v>
      </c>
      <c r="AA23" s="348" t="str">
        <f>CONCATENATE($G23, " ",Z$1)</f>
        <v>M00 High</v>
      </c>
      <c r="AB23" s="348">
        <f>VLOOKUP(AA23,LookupM!$A$1:$B$100,2)</f>
        <v>1</v>
      </c>
      <c r="AC23" s="348">
        <f>FLOOR(AB23*Z23,0.01)</f>
        <v>1.6</v>
      </c>
      <c r="AD23" s="348">
        <f>IF(AC23&gt;0, (FLOOR((0.8465*POWER((AC23*100-75),1.42)),1)),0)</f>
        <v>464</v>
      </c>
      <c r="AE23" s="366">
        <f>AD23</f>
        <v>464</v>
      </c>
      <c r="AF23" s="365">
        <v>64.81</v>
      </c>
      <c r="AG23" s="348" t="str">
        <f>CONCATENATE($G23, " ",AF$1)</f>
        <v>M00 400</v>
      </c>
      <c r="AH23" s="348">
        <f>VLOOKUP(AG23,LookupM!$A$1:$B$100,2)</f>
        <v>1</v>
      </c>
      <c r="AI23" s="348">
        <f>CEILING(AH23*AF23,0.01)</f>
        <v>64.81</v>
      </c>
      <c r="AJ23" s="348">
        <f>IF(AI23&gt;0, (FLOOR((1.53775*POWER((82-AI23),1.81)),1)),0)</f>
        <v>264</v>
      </c>
      <c r="AK23" s="366">
        <f>AJ23</f>
        <v>264</v>
      </c>
      <c r="AL23" s="365">
        <v>25.12</v>
      </c>
      <c r="AM23" s="348" t="str">
        <f>CONCATENATE($G23, " ",AL$1)</f>
        <v>M00 Hurd</v>
      </c>
      <c r="AN23" s="348">
        <f>VLOOKUP(AM23,LookupM!$A$1:$B$100,2)</f>
        <v>1</v>
      </c>
      <c r="AO23" s="348">
        <f>CEILING(AN23*AL23,0.01)</f>
        <v>25.12</v>
      </c>
      <c r="AP23" s="348">
        <f>IF(AO23&gt;0, (FLOOR((5.74352*POWER((28.5-AO23),1.92)),1)),0)</f>
        <v>59</v>
      </c>
      <c r="AQ23" s="366">
        <f>AP23</f>
        <v>59</v>
      </c>
      <c r="AR23" s="365">
        <v>26.24</v>
      </c>
      <c r="AS23" s="348" t="str">
        <f>CONCATENATE($G23, " ",AR$1)</f>
        <v>M00 Disc</v>
      </c>
      <c r="AT23" s="348">
        <f>VLOOKUP(AS23,LookupM!$A$1:$B$100,2)</f>
        <v>1</v>
      </c>
      <c r="AU23" s="348">
        <f>FLOOR(AT23*AR23,0.01)</f>
        <v>26.240000000000002</v>
      </c>
      <c r="AV23" s="348">
        <f>IF(AU23&gt;0, (FLOOR((12.91*POWER((AU23-4),1.1)),1)),0)</f>
        <v>391</v>
      </c>
      <c r="AW23" s="366">
        <f>AV23</f>
        <v>391</v>
      </c>
      <c r="AX23" s="365">
        <v>3.3</v>
      </c>
      <c r="AY23" s="348" t="str">
        <f>CONCATENATE($G23, " ",AX$1)</f>
        <v>M00 Pole</v>
      </c>
      <c r="AZ23" s="348">
        <f>VLOOKUP(AY23,LookupM!$A$1:$B$100,2)</f>
        <v>1</v>
      </c>
      <c r="BA23" s="348">
        <f>FLOOR(AZ23*AX23,0.01)</f>
        <v>3.3000000000000003</v>
      </c>
      <c r="BB23" s="348">
        <f>IF(BA23&gt;0, (FLOOR((0.2797*POWER((BA23*100-100),1.35)),1)),0)</f>
        <v>431</v>
      </c>
      <c r="BC23" s="366">
        <f>BB23</f>
        <v>431</v>
      </c>
      <c r="BD23" s="365">
        <v>34.020000000000003</v>
      </c>
      <c r="BE23" s="348" t="str">
        <f>CONCATENATE($G23, " ",BD$1)</f>
        <v>M00 Jav</v>
      </c>
      <c r="BF23" s="348">
        <f>VLOOKUP(BE23,LookupM!$A$1:$B$100,2)</f>
        <v>1</v>
      </c>
      <c r="BG23" s="348">
        <f>FLOOR(BF23*BD23,0.01)</f>
        <v>34.020000000000003</v>
      </c>
      <c r="BH23" s="348">
        <f>IF(BG23&gt;0, (FLOOR((10.14*POWER((BG23-7),1.08)),1)),0)</f>
        <v>356</v>
      </c>
      <c r="BI23" s="366">
        <f>BH23</f>
        <v>356</v>
      </c>
      <c r="BJ23" s="367">
        <v>5</v>
      </c>
      <c r="BK23" s="368">
        <v>56.04</v>
      </c>
      <c r="BL23" s="228">
        <f>BJ23*60+BK23</f>
        <v>356.04</v>
      </c>
      <c r="BM23" s="228" t="str">
        <f>CONCATENATE($G23, " ",BJ$1)</f>
        <v>M00 1500</v>
      </c>
      <c r="BN23" s="228">
        <f>VLOOKUP(BM23,LookupM!$A$1:$B$100,2)</f>
        <v>1</v>
      </c>
      <c r="BO23" s="228">
        <f>CEILING(BN23*BL23,0.01)</f>
        <v>356.04</v>
      </c>
      <c r="BP23" s="228">
        <f>IF(BO23&gt;0, (FLOOR((0.03768*POWER((480-BO23),1.85)),1)),0)</f>
        <v>280</v>
      </c>
      <c r="BQ23" s="234">
        <f>BP23</f>
        <v>280</v>
      </c>
      <c r="BR23" s="222"/>
      <c r="BS23" s="229">
        <f>BQ23+BI23+S23+AK23+Y23+AE23+AQ23+BC23+AW23+M23</f>
        <v>3873</v>
      </c>
      <c r="BT23" s="222"/>
      <c r="BU23" s="231">
        <f>_xlfn.RANK.EQ(BS23,BS$3:BS$27,0)</f>
        <v>13</v>
      </c>
    </row>
    <row r="24" spans="1:73" s="194" customFormat="1" ht="16.5" thickBot="1">
      <c r="A24" s="343">
        <v>9</v>
      </c>
      <c r="B24" s="254">
        <v>8</v>
      </c>
      <c r="C24" s="228" t="s">
        <v>392</v>
      </c>
      <c r="D24" s="228" t="s">
        <v>393</v>
      </c>
      <c r="E24" s="228" t="s">
        <v>382</v>
      </c>
      <c r="F24" s="238" t="s">
        <v>371</v>
      </c>
      <c r="G24" s="347" t="str">
        <f>VLOOKUP(F24,'Other specs'!$A$67:$B$78,2)</f>
        <v>M00</v>
      </c>
      <c r="H24" s="369">
        <v>12.34</v>
      </c>
      <c r="I24" s="370" t="str">
        <f>CONCATENATE($G24, " ",H$1)</f>
        <v>M00 100</v>
      </c>
      <c r="J24" s="370">
        <f>VLOOKUP(I24,LookupM!$A$1:$B$100,2)</f>
        <v>1</v>
      </c>
      <c r="K24" s="370">
        <f>CEILING(J24*H24,0.01)</f>
        <v>12.34</v>
      </c>
      <c r="L24" s="370">
        <f>IF(K24&gt;0, (FLOOR((25.4347*POWER((18-K24),1.81)),1)),0)</f>
        <v>586</v>
      </c>
      <c r="M24" s="371">
        <f>L24</f>
        <v>586</v>
      </c>
      <c r="N24" s="369">
        <v>6.33</v>
      </c>
      <c r="O24" s="370" t="str">
        <f>CONCATENATE($G24, " ",N$1)</f>
        <v>M00 Long</v>
      </c>
      <c r="P24" s="370">
        <f>VLOOKUP(O24,LookupM!$A$1:$B$100,2)</f>
        <v>1</v>
      </c>
      <c r="Q24" s="370">
        <f>FLOOR(P24*N24,0.01)</f>
        <v>6.33</v>
      </c>
      <c r="R24" s="370">
        <f>IF(Q24&gt;0, (FLOOR((0.14354*POWER((Q24*100-220),1.4)),1)),0)</f>
        <v>659</v>
      </c>
      <c r="S24" s="371">
        <f>R24</f>
        <v>659</v>
      </c>
      <c r="T24" s="369">
        <v>11.28</v>
      </c>
      <c r="U24" s="370" t="str">
        <f>CONCATENATE($G24, " ",T$1)</f>
        <v>M00 Shot</v>
      </c>
      <c r="V24" s="370">
        <f>VLOOKUP(U24,LookupM!$A$1:$B$100,2)</f>
        <v>1</v>
      </c>
      <c r="W24" s="370">
        <f>FLOOR(V24*T24,0.01)</f>
        <v>11.28</v>
      </c>
      <c r="X24" s="370">
        <f>IF(W24&gt;0, (FLOOR((51.39*POWER((W24-1.5),1.05)),1)),0)</f>
        <v>563</v>
      </c>
      <c r="Y24" s="371">
        <f>X24</f>
        <v>563</v>
      </c>
      <c r="Z24" s="369">
        <v>1.92</v>
      </c>
      <c r="AA24" s="370" t="str">
        <f>CONCATENATE($G24, " ",Z$1)</f>
        <v>M00 High</v>
      </c>
      <c r="AB24" s="370">
        <f>VLOOKUP(AA24,LookupM!$A$1:$B$100,2)</f>
        <v>1</v>
      </c>
      <c r="AC24" s="370">
        <f>FLOOR(AB24*Z24,0.01)</f>
        <v>1.92</v>
      </c>
      <c r="AD24" s="370">
        <f>IF(AC24&gt;0, (FLOOR((0.8465*POWER((AC24*100-75),1.42)),1)),0)</f>
        <v>731</v>
      </c>
      <c r="AE24" s="371">
        <f>AD24</f>
        <v>731</v>
      </c>
      <c r="AF24" s="369">
        <v>65.38</v>
      </c>
      <c r="AG24" s="370" t="str">
        <f>CONCATENATE($G24, " ",AF$1)</f>
        <v>M00 400</v>
      </c>
      <c r="AH24" s="370">
        <f>VLOOKUP(AG24,LookupM!$A$1:$B$100,2)</f>
        <v>1</v>
      </c>
      <c r="AI24" s="370">
        <f>CEILING(AH24*AF24,0.01)</f>
        <v>65.38</v>
      </c>
      <c r="AJ24" s="370">
        <f>IF(AI24&gt;0, (FLOOR((1.53775*POWER((82-AI24),1.81)),1)),0)</f>
        <v>249</v>
      </c>
      <c r="AK24" s="371">
        <f>AJ24</f>
        <v>249</v>
      </c>
      <c r="AL24" s="369">
        <v>16.91</v>
      </c>
      <c r="AM24" s="370" t="str">
        <f>CONCATENATE($G24, " ",AL$1)</f>
        <v>M00 Hurd</v>
      </c>
      <c r="AN24" s="370">
        <f>VLOOKUP(AM24,LookupM!$A$1:$B$100,2)</f>
        <v>1</v>
      </c>
      <c r="AO24" s="370">
        <f>CEILING(AN24*AL24,0.01)</f>
        <v>16.91</v>
      </c>
      <c r="AP24" s="370">
        <f>IF(AO24&gt;0, (FLOOR((5.74352*POWER((28.5-AO24),1.92)),1)),0)</f>
        <v>634</v>
      </c>
      <c r="AQ24" s="371">
        <f>AP24</f>
        <v>634</v>
      </c>
      <c r="AR24" s="369">
        <v>33.450000000000003</v>
      </c>
      <c r="AS24" s="370" t="str">
        <f>CONCATENATE($G24, " ",AR$1)</f>
        <v>M00 Disc</v>
      </c>
      <c r="AT24" s="370">
        <f>VLOOKUP(AS24,LookupM!$A$1:$B$100,2)</f>
        <v>1</v>
      </c>
      <c r="AU24" s="370">
        <f>FLOOR(AT24*AR24,0.01)</f>
        <v>33.450000000000003</v>
      </c>
      <c r="AV24" s="370">
        <f>IF(AU24&gt;0, (FLOOR((12.91*POWER((AU24-4),1.1)),1)),0)</f>
        <v>533</v>
      </c>
      <c r="AW24" s="371">
        <f>AV24</f>
        <v>533</v>
      </c>
      <c r="AX24" s="369">
        <v>3.6</v>
      </c>
      <c r="AY24" s="370" t="str">
        <f>CONCATENATE($G24, " ",AX$1)</f>
        <v>M00 Pole</v>
      </c>
      <c r="AZ24" s="370">
        <f>VLOOKUP(AY24,LookupM!$A$1:$B$100,2)</f>
        <v>1</v>
      </c>
      <c r="BA24" s="370">
        <f>FLOOR(AZ24*AX24,0.01)</f>
        <v>3.6</v>
      </c>
      <c r="BB24" s="370">
        <f>IF(BA24&gt;0, (FLOOR((0.2797*POWER((BA24*100-100),1.35)),1)),0)</f>
        <v>509</v>
      </c>
      <c r="BC24" s="371">
        <f>BB24</f>
        <v>509</v>
      </c>
      <c r="BD24" s="369">
        <v>40.03</v>
      </c>
      <c r="BE24" s="370" t="str">
        <f>CONCATENATE($G24, " ",BD$1)</f>
        <v>M00 Jav</v>
      </c>
      <c r="BF24" s="370">
        <f>VLOOKUP(BE24,LookupM!$A$1:$B$100,2)</f>
        <v>1</v>
      </c>
      <c r="BG24" s="370">
        <f>FLOOR(BF24*BD24,0.01)</f>
        <v>40.03</v>
      </c>
      <c r="BH24" s="370">
        <f>IF(BG24&gt;0, (FLOOR((10.14*POWER((BG24-7),1.08)),1)),0)</f>
        <v>443</v>
      </c>
      <c r="BI24" s="371">
        <f>BH24</f>
        <v>443</v>
      </c>
      <c r="BJ24" s="372">
        <v>5</v>
      </c>
      <c r="BK24" s="373">
        <v>49.74</v>
      </c>
      <c r="BL24" s="235">
        <f>BJ24*60+BK24</f>
        <v>349.74</v>
      </c>
      <c r="BM24" s="235" t="str">
        <f>CONCATENATE($G24, " ",BJ$1)</f>
        <v>M00 1500</v>
      </c>
      <c r="BN24" s="235">
        <f>VLOOKUP(BM24,LookupM!$A$1:$B$100,2)</f>
        <v>1</v>
      </c>
      <c r="BO24" s="235">
        <f>CEILING(BN24*BL24,0.01)</f>
        <v>349.74</v>
      </c>
      <c r="BP24" s="235">
        <f>IF(BO24&gt;0, (FLOOR((0.03768*POWER((480-BO24),1.85)),1)),0)</f>
        <v>307</v>
      </c>
      <c r="BQ24" s="236">
        <f>BP24</f>
        <v>307</v>
      </c>
      <c r="BR24" s="222"/>
      <c r="BS24" s="230">
        <f>BQ24+BI24+S24+AK24+Y24+AE24+AQ24+BC24+AW24+M24</f>
        <v>5214</v>
      </c>
      <c r="BT24" s="222"/>
      <c r="BU24" s="232">
        <f>_xlfn.RANK.EQ(BS24,BS$3:BS$27,0)</f>
        <v>4</v>
      </c>
    </row>
    <row r="25" spans="1:73" s="17" customFormat="1">
      <c r="A25" s="343">
        <v>10</v>
      </c>
      <c r="B25" s="254">
        <v>10</v>
      </c>
      <c r="C25" s="228" t="s">
        <v>396</v>
      </c>
      <c r="D25" s="228" t="s">
        <v>397</v>
      </c>
      <c r="E25" s="228" t="s">
        <v>382</v>
      </c>
      <c r="F25" s="238" t="s">
        <v>371</v>
      </c>
      <c r="G25" s="262" t="str">
        <f>VLOOKUP(F25,'Other specs'!$A$67:$B$78,2)</f>
        <v>M00</v>
      </c>
      <c r="H25" s="360">
        <v>12.18</v>
      </c>
      <c r="I25" s="361" t="str">
        <f>CONCATENATE($G25, " ",H$1)</f>
        <v>M00 100</v>
      </c>
      <c r="J25" s="361">
        <f>VLOOKUP(I25,LookupM!$A$1:$B$100,2)</f>
        <v>1</v>
      </c>
      <c r="K25" s="361">
        <f>CEILING(J25*H25,0.01)</f>
        <v>12.18</v>
      </c>
      <c r="L25" s="361">
        <f>IF(K25&gt;0, (FLOOR((25.4347*POWER((18-K25),1.81)),1)),0)</f>
        <v>616</v>
      </c>
      <c r="M25" s="362">
        <f>L25</f>
        <v>616</v>
      </c>
      <c r="N25" s="360">
        <v>5.73</v>
      </c>
      <c r="O25" s="361" t="str">
        <f>CONCATENATE($G25, " ",N$1)</f>
        <v>M00 Long</v>
      </c>
      <c r="P25" s="361">
        <f>VLOOKUP(O25,LookupM!$A$1:$B$100,2)</f>
        <v>1</v>
      </c>
      <c r="Q25" s="361">
        <f>FLOOR(P25*N25,0.01)</f>
        <v>5.73</v>
      </c>
      <c r="R25" s="361">
        <f>IF(Q25&gt;0, (FLOOR((0.14354*POWER((Q25*100-220),1.4)),1)),0)</f>
        <v>529</v>
      </c>
      <c r="S25" s="362">
        <f>R25</f>
        <v>529</v>
      </c>
      <c r="T25" s="360">
        <v>11.22</v>
      </c>
      <c r="U25" s="361" t="str">
        <f>CONCATENATE($G25, " ",T$1)</f>
        <v>M00 Shot</v>
      </c>
      <c r="V25" s="361">
        <f>VLOOKUP(U25,LookupM!$A$1:$B$100,2)</f>
        <v>1</v>
      </c>
      <c r="W25" s="361">
        <f>FLOOR(V25*T25,0.01)</f>
        <v>11.22</v>
      </c>
      <c r="X25" s="361">
        <f>IF(W25&gt;0, (FLOOR((51.39*POWER((W25-1.5),1.05)),1)),0)</f>
        <v>559</v>
      </c>
      <c r="Y25" s="362">
        <f>X25</f>
        <v>559</v>
      </c>
      <c r="Z25" s="360">
        <v>1.75</v>
      </c>
      <c r="AA25" s="361" t="str">
        <f>CONCATENATE($G25, " ",Z$1)</f>
        <v>M00 High</v>
      </c>
      <c r="AB25" s="361">
        <f>VLOOKUP(AA25,LookupM!$A$1:$B$100,2)</f>
        <v>1</v>
      </c>
      <c r="AC25" s="361">
        <f>FLOOR(AB25*Z25,0.01)</f>
        <v>1.75</v>
      </c>
      <c r="AD25" s="361">
        <f>IF(AC25&gt;0, (FLOOR((0.8465*POWER((AC25*100-75),1.42)),1)),0)</f>
        <v>585</v>
      </c>
      <c r="AE25" s="362">
        <f>AD25</f>
        <v>585</v>
      </c>
      <c r="AF25" s="360">
        <v>56.84</v>
      </c>
      <c r="AG25" s="361" t="str">
        <f>CONCATENATE($G25, " ",AF$1)</f>
        <v>M00 400</v>
      </c>
      <c r="AH25" s="361">
        <f>VLOOKUP(AG25,LookupM!$A$1:$B$100,2)</f>
        <v>1</v>
      </c>
      <c r="AI25" s="361">
        <f>CEILING(AH25*AF25,0.01)</f>
        <v>56.84</v>
      </c>
      <c r="AJ25" s="361">
        <f>IF(AI25&gt;0, (FLOOR((1.53775*POWER((82-AI25),1.81)),1)),0)</f>
        <v>527</v>
      </c>
      <c r="AK25" s="362">
        <f>AJ25</f>
        <v>527</v>
      </c>
      <c r="AL25" s="360">
        <v>17.59</v>
      </c>
      <c r="AM25" s="361" t="str">
        <f>CONCATENATE($G25, " ",AL$1)</f>
        <v>M00 Hurd</v>
      </c>
      <c r="AN25" s="361">
        <f>VLOOKUP(AM25,LookupM!$A$1:$B$100,2)</f>
        <v>1</v>
      </c>
      <c r="AO25" s="361">
        <f>CEILING(AN25*AL25,0.01)</f>
        <v>17.59</v>
      </c>
      <c r="AP25" s="361">
        <f>IF(AO25&gt;0, (FLOOR((5.74352*POWER((28.5-AO25),1.92)),1)),0)</f>
        <v>564</v>
      </c>
      <c r="AQ25" s="362">
        <f>AP25</f>
        <v>564</v>
      </c>
      <c r="AR25" s="360">
        <v>34.380000000000003</v>
      </c>
      <c r="AS25" s="361" t="str">
        <f>CONCATENATE($G25, " ",AR$1)</f>
        <v>M00 Disc</v>
      </c>
      <c r="AT25" s="361">
        <f>VLOOKUP(AS25,LookupM!$A$1:$B$100,2)</f>
        <v>1</v>
      </c>
      <c r="AU25" s="361">
        <f>FLOOR(AT25*AR25,0.01)</f>
        <v>34.380000000000003</v>
      </c>
      <c r="AV25" s="361">
        <f>IF(AU25&gt;0, (FLOOR((12.91*POWER((AU25-4),1.1)),1)),0)</f>
        <v>551</v>
      </c>
      <c r="AW25" s="362">
        <f>AV25</f>
        <v>551</v>
      </c>
      <c r="AX25" s="360">
        <v>3.6</v>
      </c>
      <c r="AY25" s="361" t="str">
        <f>CONCATENATE($G25, " ",AX$1)</f>
        <v>M00 Pole</v>
      </c>
      <c r="AZ25" s="361">
        <f>VLOOKUP(AY25,LookupM!$A$1:$B$100,2)</f>
        <v>1</v>
      </c>
      <c r="BA25" s="361">
        <f>FLOOR(AZ25*AX25,0.01)</f>
        <v>3.6</v>
      </c>
      <c r="BB25" s="361">
        <f>IF(BA25&gt;0, (FLOOR((0.2797*POWER((BA25*100-100),1.35)),1)),0)</f>
        <v>509</v>
      </c>
      <c r="BC25" s="362">
        <f>BB25</f>
        <v>509</v>
      </c>
      <c r="BD25" s="360">
        <v>50.57</v>
      </c>
      <c r="BE25" s="361" t="str">
        <f>CONCATENATE($G25, " ",BD$1)</f>
        <v>M00 Jav</v>
      </c>
      <c r="BF25" s="361">
        <f>VLOOKUP(BE25,LookupM!$A$1:$B$100,2)</f>
        <v>1</v>
      </c>
      <c r="BG25" s="361">
        <f>FLOOR(BF25*BD25,0.01)</f>
        <v>50.57</v>
      </c>
      <c r="BH25" s="361">
        <f>IF(BG25&gt;0, (FLOOR((10.14*POWER((BG25-7),1.08)),1)),0)</f>
        <v>597</v>
      </c>
      <c r="BI25" s="362">
        <f>BH25</f>
        <v>597</v>
      </c>
      <c r="BJ25" s="363">
        <v>5</v>
      </c>
      <c r="BK25" s="364">
        <v>15.66</v>
      </c>
      <c r="BL25" s="242">
        <f>BJ25*60+BK25</f>
        <v>315.66000000000003</v>
      </c>
      <c r="BM25" s="242" t="str">
        <f>CONCATENATE($G25, " ",BJ$1)</f>
        <v>M00 1500</v>
      </c>
      <c r="BN25" s="242">
        <f>VLOOKUP(BM25,LookupM!$A$1:$B$100,2)</f>
        <v>1</v>
      </c>
      <c r="BO25" s="242">
        <f>CEILING(BN25*BL25,0.01)</f>
        <v>315.66000000000003</v>
      </c>
      <c r="BP25" s="242">
        <f>IF(BO25&gt;0, (FLOOR((0.03768*POWER((480-BO25),1.85)),1)),0)</f>
        <v>473</v>
      </c>
      <c r="BQ25" s="244">
        <f>BP25</f>
        <v>473</v>
      </c>
      <c r="BR25" s="114"/>
      <c r="BS25" s="245">
        <f>BQ25+BI25+S25+AK25+Y25+AE25+AQ25+BC25+AW25+M25</f>
        <v>5510</v>
      </c>
      <c r="BT25" s="114"/>
      <c r="BU25" s="246">
        <f>_xlfn.RANK.EQ(BS25,BS$3:BS$27,0)</f>
        <v>3</v>
      </c>
    </row>
    <row r="26" spans="1:73" s="17" customFormat="1">
      <c r="A26" s="343">
        <v>10</v>
      </c>
      <c r="B26" s="254">
        <v>7</v>
      </c>
      <c r="C26" s="228" t="s">
        <v>389</v>
      </c>
      <c r="D26" s="228" t="s">
        <v>390</v>
      </c>
      <c r="E26" s="228" t="s">
        <v>391</v>
      </c>
      <c r="F26" s="238" t="s">
        <v>371</v>
      </c>
      <c r="G26" s="263" t="str">
        <f>VLOOKUP(F26,'Other specs'!$A$67:$B$78,2)</f>
        <v>M00</v>
      </c>
      <c r="H26" s="365">
        <v>11.39</v>
      </c>
      <c r="I26" s="348" t="str">
        <f>CONCATENATE($G26, " ",H$1)</f>
        <v>M00 100</v>
      </c>
      <c r="J26" s="348">
        <f>VLOOKUP(I26,LookupM!$A$1:$B$100,2)</f>
        <v>1</v>
      </c>
      <c r="K26" s="348">
        <f>CEILING(J26*H26,0.01)</f>
        <v>11.39</v>
      </c>
      <c r="L26" s="348">
        <f>IF(K26&gt;0, (FLOOR((25.4347*POWER((18-K26),1.81)),1)),0)</f>
        <v>776</v>
      </c>
      <c r="M26" s="366">
        <f>L26</f>
        <v>776</v>
      </c>
      <c r="N26" s="365">
        <v>6.41</v>
      </c>
      <c r="O26" s="348" t="str">
        <f>CONCATENATE($G26, " ",N$1)</f>
        <v>M00 Long</v>
      </c>
      <c r="P26" s="348">
        <f>VLOOKUP(O26,LookupM!$A$1:$B$100,2)</f>
        <v>1</v>
      </c>
      <c r="Q26" s="348">
        <f>FLOOR(P26*N26,0.01)</f>
        <v>6.41</v>
      </c>
      <c r="R26" s="348">
        <f>IF(Q26&gt;0, (FLOOR((0.14354*POWER((Q26*100-220),1.4)),1)),0)</f>
        <v>677</v>
      </c>
      <c r="S26" s="366">
        <f>R26</f>
        <v>677</v>
      </c>
      <c r="T26" s="365">
        <v>13.19</v>
      </c>
      <c r="U26" s="348" t="str">
        <f>CONCATENATE($G26, " ",T$1)</f>
        <v>M00 Shot</v>
      </c>
      <c r="V26" s="348">
        <f>VLOOKUP(U26,LookupM!$A$1:$B$100,2)</f>
        <v>1</v>
      </c>
      <c r="W26" s="348">
        <f>FLOOR(V26*T26,0.01)</f>
        <v>13.19</v>
      </c>
      <c r="X26" s="348">
        <f>IF(W26&gt;0, (FLOOR((51.39*POWER((W26-1.5),1.05)),1)),0)</f>
        <v>679</v>
      </c>
      <c r="Y26" s="366">
        <f>X26</f>
        <v>679</v>
      </c>
      <c r="Z26" s="365">
        <v>1.75</v>
      </c>
      <c r="AA26" s="348" t="str">
        <f>CONCATENATE($G26, " ",Z$1)</f>
        <v>M00 High</v>
      </c>
      <c r="AB26" s="348">
        <f>VLOOKUP(AA26,LookupM!$A$1:$B$100,2)</f>
        <v>1</v>
      </c>
      <c r="AC26" s="348">
        <f>FLOOR(AB26*Z26,0.01)</f>
        <v>1.75</v>
      </c>
      <c r="AD26" s="348">
        <f>IF(AC26&gt;0, (FLOOR((0.8465*POWER((AC26*100-75),1.42)),1)),0)</f>
        <v>585</v>
      </c>
      <c r="AE26" s="366">
        <f>AD26</f>
        <v>585</v>
      </c>
      <c r="AF26" s="365">
        <v>58.38</v>
      </c>
      <c r="AG26" s="348" t="str">
        <f>CONCATENATE($G26, " ",AF$1)</f>
        <v>M00 400</v>
      </c>
      <c r="AH26" s="348">
        <f>VLOOKUP(AG26,LookupM!$A$1:$B$100,2)</f>
        <v>1</v>
      </c>
      <c r="AI26" s="348">
        <f>CEILING(AH26*AF26,0.01)</f>
        <v>58.38</v>
      </c>
      <c r="AJ26" s="348">
        <f>IF(AI26&gt;0, (FLOOR((1.53775*POWER((82-AI26),1.81)),1)),0)</f>
        <v>470</v>
      </c>
      <c r="AK26" s="366">
        <f>AJ26</f>
        <v>470</v>
      </c>
      <c r="AL26" s="365">
        <v>16.43</v>
      </c>
      <c r="AM26" s="348" t="str">
        <f>CONCATENATE($G26, " ",AL$1)</f>
        <v>M00 Hurd</v>
      </c>
      <c r="AN26" s="348">
        <f>VLOOKUP(AM26,LookupM!$A$1:$B$100,2)</f>
        <v>1</v>
      </c>
      <c r="AO26" s="348">
        <f>CEILING(AN26*AL26,0.01)</f>
        <v>16.43</v>
      </c>
      <c r="AP26" s="348">
        <f>IF(AO26&gt;0, (FLOOR((5.74352*POWER((28.5-AO26),1.92)),1)),0)</f>
        <v>685</v>
      </c>
      <c r="AQ26" s="366">
        <f>AP26</f>
        <v>685</v>
      </c>
      <c r="AR26" s="365">
        <v>36.44</v>
      </c>
      <c r="AS26" s="348" t="str">
        <f>CONCATENATE($G26, " ",AR$1)</f>
        <v>M00 Disc</v>
      </c>
      <c r="AT26" s="348">
        <f>VLOOKUP(AS26,LookupM!$A$1:$B$100,2)</f>
        <v>1</v>
      </c>
      <c r="AU26" s="348">
        <f>FLOOR(AT26*AR26,0.01)</f>
        <v>36.44</v>
      </c>
      <c r="AV26" s="348">
        <f>IF(AU26&gt;0, (FLOOR((12.91*POWER((AU26-4),1.1)),1)),0)</f>
        <v>593</v>
      </c>
      <c r="AW26" s="366">
        <f>AV26</f>
        <v>593</v>
      </c>
      <c r="AX26" s="365">
        <v>3.8</v>
      </c>
      <c r="AY26" s="348" t="str">
        <f>CONCATENATE($G26, " ",AX$1)</f>
        <v>M00 Pole</v>
      </c>
      <c r="AZ26" s="348">
        <f>VLOOKUP(AY26,LookupM!$A$1:$B$100,2)</f>
        <v>1</v>
      </c>
      <c r="BA26" s="348">
        <f>FLOOR(AZ26*AX26,0.01)</f>
        <v>3.8000000000000003</v>
      </c>
      <c r="BB26" s="348">
        <f>IF(BA26&gt;0, (FLOOR((0.2797*POWER((BA26*100-100),1.35)),1)),0)</f>
        <v>562</v>
      </c>
      <c r="BC26" s="366">
        <f>BB26</f>
        <v>562</v>
      </c>
      <c r="BD26" s="365">
        <v>45.26</v>
      </c>
      <c r="BE26" s="348" t="str">
        <f>CONCATENATE($G26, " ",BD$1)</f>
        <v>M00 Jav</v>
      </c>
      <c r="BF26" s="348">
        <f>VLOOKUP(BE26,LookupM!$A$1:$B$100,2)</f>
        <v>1</v>
      </c>
      <c r="BG26" s="348">
        <f>FLOOR(BF26*BD26,0.01)</f>
        <v>45.26</v>
      </c>
      <c r="BH26" s="348">
        <f>IF(BG26&gt;0, (FLOOR((10.14*POWER((BG26-7),1.08)),1)),0)</f>
        <v>519</v>
      </c>
      <c r="BI26" s="366">
        <f>BH26</f>
        <v>519</v>
      </c>
      <c r="BJ26" s="367">
        <v>5</v>
      </c>
      <c r="BK26" s="368">
        <v>22.95</v>
      </c>
      <c r="BL26" s="228">
        <f>BJ26*60+BK26</f>
        <v>322.95</v>
      </c>
      <c r="BM26" s="228" t="str">
        <f>CONCATENATE($G26, " ",BJ$1)</f>
        <v>M00 1500</v>
      </c>
      <c r="BN26" s="228">
        <f>VLOOKUP(BM26,LookupM!$A$1:$B$100,2)</f>
        <v>1</v>
      </c>
      <c r="BO26" s="228">
        <f>CEILING(BN26*BL26,0.01)</f>
        <v>322.95</v>
      </c>
      <c r="BP26" s="228">
        <f>IF(BO26&gt;0, (FLOOR((0.03768*POWER((480-BO26),1.85)),1)),0)</f>
        <v>435</v>
      </c>
      <c r="BQ26" s="234">
        <f>BP26</f>
        <v>435</v>
      </c>
      <c r="BR26" s="114"/>
      <c r="BS26" s="229">
        <f>BQ26+BI26+S26+AK26+Y26+AE26+AQ26+BC26+AW26+M26</f>
        <v>5981</v>
      </c>
      <c r="BT26" s="114"/>
      <c r="BU26" s="231">
        <f>_xlfn.RANK.EQ(BS26,BS$3:BS$27,0)</f>
        <v>1</v>
      </c>
    </row>
    <row r="27" spans="1:73" s="17" customFormat="1" ht="16.5" thickBot="1">
      <c r="A27" s="344">
        <v>10</v>
      </c>
      <c r="B27" s="257">
        <v>14</v>
      </c>
      <c r="C27" s="235" t="s">
        <v>404</v>
      </c>
      <c r="D27" s="235" t="s">
        <v>405</v>
      </c>
      <c r="E27" s="235" t="s">
        <v>406</v>
      </c>
      <c r="F27" s="240" t="s">
        <v>371</v>
      </c>
      <c r="G27" s="347" t="str">
        <f>VLOOKUP(F27,'Other specs'!$A$67:$B$78,2)</f>
        <v>M00</v>
      </c>
      <c r="H27" s="369">
        <v>11.97</v>
      </c>
      <c r="I27" s="370" t="str">
        <f>CONCATENATE($G27, " ",H$1)</f>
        <v>M00 100</v>
      </c>
      <c r="J27" s="370">
        <f>VLOOKUP(I27,LookupM!$A$1:$B$100,2)</f>
        <v>1</v>
      </c>
      <c r="K27" s="370">
        <f>CEILING(J27*H27,0.01)</f>
        <v>11.97</v>
      </c>
      <c r="L27" s="370">
        <f>IF(K27&gt;0, (FLOOR((25.4347*POWER((18-K27),1.81)),1)),0)</f>
        <v>657</v>
      </c>
      <c r="M27" s="371">
        <f>L27</f>
        <v>657</v>
      </c>
      <c r="N27" s="369">
        <v>5.38</v>
      </c>
      <c r="O27" s="370" t="str">
        <f>CONCATENATE($G27, " ",N$1)</f>
        <v>M00 Long</v>
      </c>
      <c r="P27" s="370">
        <f>VLOOKUP(O27,LookupM!$A$1:$B$100,2)</f>
        <v>1</v>
      </c>
      <c r="Q27" s="370">
        <f>FLOOR(P27*N27,0.01)</f>
        <v>5.38</v>
      </c>
      <c r="R27" s="370">
        <f>IF(Q27&gt;0, (FLOOR((0.14354*POWER((Q27*100-220),1.4)),1)),0)</f>
        <v>457</v>
      </c>
      <c r="S27" s="371">
        <f>R27</f>
        <v>457</v>
      </c>
      <c r="T27" s="369">
        <v>8.32</v>
      </c>
      <c r="U27" s="370" t="str">
        <f>CONCATENATE($G27, " ",T$1)</f>
        <v>M00 Shot</v>
      </c>
      <c r="V27" s="370">
        <f>VLOOKUP(U27,LookupM!$A$1:$B$100,2)</f>
        <v>1</v>
      </c>
      <c r="W27" s="370">
        <f>FLOOR(V27*T27,0.01)</f>
        <v>8.32</v>
      </c>
      <c r="X27" s="370">
        <f>IF(W27&gt;0, (FLOOR((51.39*POWER((W27-1.5),1.05)),1)),0)</f>
        <v>385</v>
      </c>
      <c r="Y27" s="371">
        <f>X27</f>
        <v>385</v>
      </c>
      <c r="Z27" s="369">
        <v>1.55</v>
      </c>
      <c r="AA27" s="370" t="str">
        <f>CONCATENATE($G27, " ",Z$1)</f>
        <v>M00 High</v>
      </c>
      <c r="AB27" s="370">
        <f>VLOOKUP(AA27,LookupM!$A$1:$B$100,2)</f>
        <v>1</v>
      </c>
      <c r="AC27" s="370">
        <f>FLOOR(AB27*Z27,0.01)</f>
        <v>1.55</v>
      </c>
      <c r="AD27" s="370">
        <f>IF(AC27&gt;0, (FLOOR((0.8465*POWER((AC27*100-75),1.42)),1)),0)</f>
        <v>426</v>
      </c>
      <c r="AE27" s="371">
        <f>AD27</f>
        <v>426</v>
      </c>
      <c r="AF27" s="369">
        <v>52.19</v>
      </c>
      <c r="AG27" s="370" t="str">
        <f>CONCATENATE($G27, " ",AF$1)</f>
        <v>M00 400</v>
      </c>
      <c r="AH27" s="370">
        <f>VLOOKUP(AG27,LookupM!$A$1:$B$100,2)</f>
        <v>1</v>
      </c>
      <c r="AI27" s="370">
        <f>CEILING(AH27*AF27,0.01)</f>
        <v>52.19</v>
      </c>
      <c r="AJ27" s="370">
        <f>IF(AI27&gt;0, (FLOOR((1.53775*POWER((82-AI27),1.81)),1)),0)</f>
        <v>716</v>
      </c>
      <c r="AK27" s="371">
        <f>AJ27</f>
        <v>716</v>
      </c>
      <c r="AL27" s="369">
        <v>19.25</v>
      </c>
      <c r="AM27" s="370" t="str">
        <f>CONCATENATE($G27, " ",AL$1)</f>
        <v>M00 Hurd</v>
      </c>
      <c r="AN27" s="370">
        <f>VLOOKUP(AM27,LookupM!$A$1:$B$100,2)</f>
        <v>1</v>
      </c>
      <c r="AO27" s="370">
        <f>CEILING(AN27*AL27,0.01)</f>
        <v>19.25</v>
      </c>
      <c r="AP27" s="370">
        <f>IF(AO27&gt;0, (FLOOR((5.74352*POWER((28.5-AO27),1.92)),1)),0)</f>
        <v>411</v>
      </c>
      <c r="AQ27" s="371">
        <f>AP27</f>
        <v>411</v>
      </c>
      <c r="AR27" s="369">
        <v>22.58</v>
      </c>
      <c r="AS27" s="370" t="str">
        <f>CONCATENATE($G27, " ",AR$1)</f>
        <v>M00 Disc</v>
      </c>
      <c r="AT27" s="370">
        <f>VLOOKUP(AS27,LookupM!$A$1:$B$100,2)</f>
        <v>1</v>
      </c>
      <c r="AU27" s="370">
        <f>FLOOR(AT27*AR27,0.01)</f>
        <v>22.580000000000002</v>
      </c>
      <c r="AV27" s="370">
        <f>IF(AU27&gt;0, (FLOOR((12.91*POWER((AU27-4),1.1)),1)),0)</f>
        <v>321</v>
      </c>
      <c r="AW27" s="371">
        <f>AV27</f>
        <v>321</v>
      </c>
      <c r="AX27" s="369">
        <v>3.6</v>
      </c>
      <c r="AY27" s="370" t="str">
        <f>CONCATENATE($G27, " ",AX$1)</f>
        <v>M00 Pole</v>
      </c>
      <c r="AZ27" s="370">
        <f>VLOOKUP(AY27,LookupM!$A$1:$B$100,2)</f>
        <v>1</v>
      </c>
      <c r="BA27" s="370">
        <f>FLOOR(AZ27*AX27,0.01)</f>
        <v>3.6</v>
      </c>
      <c r="BB27" s="370">
        <f>IF(BA27&gt;0, (FLOOR((0.2797*POWER((BA27*100-100),1.35)),1)),0)</f>
        <v>509</v>
      </c>
      <c r="BC27" s="371">
        <f>BB27</f>
        <v>509</v>
      </c>
      <c r="BD27" s="369">
        <v>33.24</v>
      </c>
      <c r="BE27" s="370" t="str">
        <f>CONCATENATE($G27, " ",BD$1)</f>
        <v>M00 Jav</v>
      </c>
      <c r="BF27" s="370">
        <f>VLOOKUP(BE27,LookupM!$A$1:$B$100,2)</f>
        <v>1</v>
      </c>
      <c r="BG27" s="370">
        <f>FLOOR(BF27*BD27,0.01)</f>
        <v>33.24</v>
      </c>
      <c r="BH27" s="370">
        <f>IF(BG27&gt;0, (FLOOR((10.14*POWER((BG27-7),1.08)),1)),0)</f>
        <v>345</v>
      </c>
      <c r="BI27" s="371">
        <f>BH27</f>
        <v>345</v>
      </c>
      <c r="BJ27" s="372">
        <v>4</v>
      </c>
      <c r="BK27" s="373">
        <v>59.83</v>
      </c>
      <c r="BL27" s="235">
        <f>BJ27*60+BK27</f>
        <v>299.83</v>
      </c>
      <c r="BM27" s="235" t="str">
        <f>CONCATENATE($G27, " ",BJ$1)</f>
        <v>M00 1500</v>
      </c>
      <c r="BN27" s="235">
        <f>VLOOKUP(BM27,LookupM!$A$1:$B$100,2)</f>
        <v>1</v>
      </c>
      <c r="BO27" s="235">
        <f>CEILING(BN27*BL27,0.01)</f>
        <v>299.83</v>
      </c>
      <c r="BP27" s="235">
        <f>IF(BO27&gt;0, (FLOOR((0.03768*POWER((480-BO27),1.85)),1)),0)</f>
        <v>561</v>
      </c>
      <c r="BQ27" s="236">
        <f>BP27</f>
        <v>561</v>
      </c>
      <c r="BR27" s="114"/>
      <c r="BS27" s="230">
        <f>BQ27+BI27+S27+AK27+Y27+AE27+AQ27+BC27+AW27+M27</f>
        <v>4788</v>
      </c>
      <c r="BT27" s="114"/>
      <c r="BU27" s="232">
        <f>_xlfn.RANK.EQ(BS27,BS$3:BS$27,0)</f>
        <v>6</v>
      </c>
    </row>
    <row r="28" spans="1:73">
      <c r="BR28" s="17"/>
    </row>
  </sheetData>
  <sortState xmlns:xlrd2="http://schemas.microsoft.com/office/spreadsheetml/2017/richdata2" ref="A3:BU27">
    <sortCondition ref="A3:A27"/>
  </sortState>
  <mergeCells count="1">
    <mergeCell ref="BJ1:BK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910C6A-C964-4CB0-994C-D762B4775FC0}">
          <x14:formula1>
            <xm:f>'Other specs'!$A$54:$A$65</xm:f>
          </x14:formula1>
          <xm:sqref>F3:F6 F8:F27</xm:sqref>
        </x14:dataValidation>
        <x14:dataValidation type="list" allowBlank="1" showInputMessage="1" showErrorMessage="1" xr:uid="{FFD536A8-FCC3-44E5-AE3F-DA7618B10372}">
          <x14:formula1>
            <xm:f>'Other specs'!$A$29:$A$39</xm:f>
          </x14:formula1>
          <xm:sqref>F7 F24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CE35-10BC-4271-A04E-5F15DA8AC21D}">
  <sheetPr>
    <tabColor rgb="FF92D050"/>
    <pageSetUpPr fitToPage="1"/>
  </sheetPr>
  <dimension ref="A1:BV37"/>
  <sheetViews>
    <sheetView zoomScale="90" zoomScaleNormal="90" workbookViewId="0">
      <pane xSplit="7" ySplit="1" topLeftCell="H3" activePane="bottomRight" state="frozen"/>
      <selection pane="topRight" activeCell="H1" sqref="H1"/>
      <selection pane="bottomLeft" activeCell="A2" sqref="A2"/>
      <selection pane="bottomRight" activeCell="AR22" sqref="AR22"/>
    </sheetView>
  </sheetViews>
  <sheetFormatPr defaultRowHeight="15.75"/>
  <cols>
    <col min="1" max="1" width="5.140625" style="16" customWidth="1"/>
    <col min="2" max="2" width="17" style="16" customWidth="1"/>
    <col min="3" max="3" width="8.42578125" style="16" customWidth="1"/>
    <col min="4" max="4" width="13.5703125" style="16" customWidth="1"/>
    <col min="5" max="5" width="28.7109375" style="16" hidden="1" customWidth="1"/>
    <col min="6" max="6" width="5.42578125" style="16" customWidth="1"/>
    <col min="7" max="7" width="5.140625" style="16" hidden="1" customWidth="1"/>
    <col min="8" max="8" width="6.5703125" style="303" customWidth="1"/>
    <col min="9" max="9" width="9" style="303" hidden="1" customWidth="1"/>
    <col min="10" max="10" width="8.28515625" style="303" hidden="1" customWidth="1"/>
    <col min="11" max="12" width="9.140625" style="303" hidden="1" customWidth="1"/>
    <col min="13" max="13" width="6" style="377" customWidth="1"/>
    <col min="14" max="14" width="6.140625" style="303" customWidth="1"/>
    <col min="15" max="18" width="9.140625" style="303" hidden="1" customWidth="1"/>
    <col min="19" max="19" width="6" style="377" customWidth="1"/>
    <col min="20" max="20" width="6.28515625" style="303" customWidth="1"/>
    <col min="21" max="24" width="9.140625" style="303" hidden="1" customWidth="1"/>
    <col min="25" max="25" width="6" style="377" customWidth="1"/>
    <col min="26" max="26" width="5.7109375" style="303" customWidth="1"/>
    <col min="27" max="30" width="0" style="303" hidden="1" customWidth="1"/>
    <col min="31" max="31" width="6" style="377" customWidth="1"/>
    <col min="32" max="32" width="6.140625" style="303" customWidth="1"/>
    <col min="33" max="35" width="9.140625" style="303" hidden="1" customWidth="1"/>
    <col min="36" max="36" width="0" style="303" hidden="1" customWidth="1"/>
    <col min="37" max="37" width="6" style="377" customWidth="1"/>
    <col min="38" max="38" width="6.28515625" style="303" customWidth="1"/>
    <col min="39" max="39" width="9" style="303" hidden="1" customWidth="1"/>
    <col min="40" max="40" width="8.28515625" style="303" hidden="1" customWidth="1"/>
    <col min="41" max="42" width="0" style="303" hidden="1" customWidth="1"/>
    <col min="43" max="43" width="6" style="377" customWidth="1"/>
    <col min="44" max="44" width="6.140625" style="303" customWidth="1"/>
    <col min="45" max="48" width="9.140625" style="303" hidden="1" customWidth="1"/>
    <col min="49" max="49" width="6" style="377" customWidth="1"/>
    <col min="50" max="50" width="5.42578125" style="303" customWidth="1"/>
    <col min="51" max="54" width="0" style="303" hidden="1" customWidth="1"/>
    <col min="55" max="55" width="6" style="377" customWidth="1"/>
    <col min="56" max="56" width="6.42578125" style="303" customWidth="1"/>
    <col min="57" max="60" width="9.140625" style="303" hidden="1" customWidth="1"/>
    <col min="61" max="61" width="6" style="377" customWidth="1"/>
    <col min="62" max="62" width="2.28515625" style="303" customWidth="1"/>
    <col min="63" max="63" width="5.28515625" style="303" customWidth="1"/>
    <col min="64" max="64" width="7" style="303" hidden="1" customWidth="1"/>
    <col min="65" max="68" width="9.140625" style="303" hidden="1" customWidth="1"/>
    <col min="69" max="69" width="6" style="377" customWidth="1"/>
    <col min="70" max="70" width="1.42578125" style="303" customWidth="1"/>
    <col min="71" max="71" width="13.28515625" style="298" customWidth="1"/>
    <col min="72" max="72" width="13.28515625" style="421" customWidth="1"/>
    <col min="73" max="73" width="1.140625" style="16" customWidth="1"/>
    <col min="74" max="74" width="6.140625" style="68" customWidth="1"/>
    <col min="75" max="16384" width="9.140625" style="16"/>
  </cols>
  <sheetData>
    <row r="1" spans="1:74" s="267" customFormat="1" ht="30" customHeight="1" thickBot="1">
      <c r="A1" s="280" t="s">
        <v>352</v>
      </c>
      <c r="B1" s="281" t="s">
        <v>355</v>
      </c>
      <c r="C1" s="282" t="s">
        <v>160</v>
      </c>
      <c r="D1" s="282" t="s">
        <v>350</v>
      </c>
      <c r="E1" s="282" t="s">
        <v>349</v>
      </c>
      <c r="F1" s="282" t="s">
        <v>161</v>
      </c>
      <c r="G1" s="287" t="s">
        <v>377</v>
      </c>
      <c r="H1" s="352">
        <v>100</v>
      </c>
      <c r="I1" s="353" t="s">
        <v>172</v>
      </c>
      <c r="J1" s="353" t="s">
        <v>173</v>
      </c>
      <c r="K1" s="353" t="s">
        <v>196</v>
      </c>
      <c r="L1" s="353" t="s">
        <v>175</v>
      </c>
      <c r="M1" s="354" t="s">
        <v>46</v>
      </c>
      <c r="N1" s="352" t="s">
        <v>44</v>
      </c>
      <c r="O1" s="353" t="s">
        <v>172</v>
      </c>
      <c r="P1" s="353" t="s">
        <v>173</v>
      </c>
      <c r="Q1" s="353" t="s">
        <v>179</v>
      </c>
      <c r="R1" s="353" t="s">
        <v>175</v>
      </c>
      <c r="S1" s="354" t="s">
        <v>46</v>
      </c>
      <c r="T1" s="352" t="s">
        <v>47</v>
      </c>
      <c r="U1" s="353" t="s">
        <v>172</v>
      </c>
      <c r="V1" s="353" t="s">
        <v>173</v>
      </c>
      <c r="W1" s="353" t="s">
        <v>177</v>
      </c>
      <c r="X1" s="353" t="s">
        <v>175</v>
      </c>
      <c r="Y1" s="354" t="s">
        <v>46</v>
      </c>
      <c r="Z1" s="352" t="s">
        <v>42</v>
      </c>
      <c r="AA1" s="353" t="s">
        <v>172</v>
      </c>
      <c r="AB1" s="353" t="s">
        <v>173</v>
      </c>
      <c r="AC1" s="353" t="s">
        <v>176</v>
      </c>
      <c r="AD1" s="353" t="s">
        <v>175</v>
      </c>
      <c r="AE1" s="354" t="s">
        <v>46</v>
      </c>
      <c r="AF1" s="352">
        <v>400</v>
      </c>
      <c r="AG1" s="353" t="s">
        <v>172</v>
      </c>
      <c r="AH1" s="353" t="s">
        <v>173</v>
      </c>
      <c r="AI1" s="353" t="s">
        <v>184</v>
      </c>
      <c r="AJ1" s="353" t="s">
        <v>175</v>
      </c>
      <c r="AK1" s="354" t="s">
        <v>46</v>
      </c>
      <c r="AL1" s="352" t="s">
        <v>49</v>
      </c>
      <c r="AM1" s="353" t="s">
        <v>172</v>
      </c>
      <c r="AN1" s="353" t="s">
        <v>173</v>
      </c>
      <c r="AO1" s="353" t="s">
        <v>174</v>
      </c>
      <c r="AP1" s="353" t="s">
        <v>175</v>
      </c>
      <c r="AQ1" s="354" t="s">
        <v>46</v>
      </c>
      <c r="AR1" s="352" t="s">
        <v>50</v>
      </c>
      <c r="AS1" s="353" t="s">
        <v>172</v>
      </c>
      <c r="AT1" s="353" t="s">
        <v>173</v>
      </c>
      <c r="AU1" s="353" t="s">
        <v>186</v>
      </c>
      <c r="AV1" s="353" t="s">
        <v>175</v>
      </c>
      <c r="AW1" s="354" t="s">
        <v>46</v>
      </c>
      <c r="AX1" s="352" t="s">
        <v>43</v>
      </c>
      <c r="AY1" s="353" t="s">
        <v>172</v>
      </c>
      <c r="AZ1" s="353" t="s">
        <v>173</v>
      </c>
      <c r="BA1" s="353" t="s">
        <v>185</v>
      </c>
      <c r="BB1" s="353" t="s">
        <v>175</v>
      </c>
      <c r="BC1" s="354" t="s">
        <v>46</v>
      </c>
      <c r="BD1" s="352" t="s">
        <v>48</v>
      </c>
      <c r="BE1" s="353" t="s">
        <v>172</v>
      </c>
      <c r="BF1" s="353" t="s">
        <v>173</v>
      </c>
      <c r="BG1" s="353" t="s">
        <v>180</v>
      </c>
      <c r="BH1" s="353" t="s">
        <v>175</v>
      </c>
      <c r="BI1" s="354" t="s">
        <v>46</v>
      </c>
      <c r="BJ1" s="355">
        <v>1500</v>
      </c>
      <c r="BK1" s="356"/>
      <c r="BL1" s="403" t="s">
        <v>182</v>
      </c>
      <c r="BM1" s="353" t="s">
        <v>172</v>
      </c>
      <c r="BN1" s="353" t="s">
        <v>173</v>
      </c>
      <c r="BO1" s="353" t="s">
        <v>187</v>
      </c>
      <c r="BP1" s="353" t="s">
        <v>175</v>
      </c>
      <c r="BQ1" s="354" t="s">
        <v>46</v>
      </c>
      <c r="BR1" s="404"/>
      <c r="BS1" s="288" t="s">
        <v>356</v>
      </c>
      <c r="BT1" s="289" t="s">
        <v>357</v>
      </c>
      <c r="BV1" s="286" t="s">
        <v>353</v>
      </c>
    </row>
    <row r="2" spans="1:74" s="17" customFormat="1" ht="1.5" customHeight="1" thickBot="1">
      <c r="C2" s="61"/>
      <c r="D2" s="61"/>
      <c r="E2" s="61"/>
      <c r="F2" s="61"/>
      <c r="G2" s="61"/>
      <c r="H2" s="357"/>
      <c r="I2" s="341"/>
      <c r="J2" s="341"/>
      <c r="K2" s="341"/>
      <c r="L2" s="341"/>
      <c r="M2" s="358"/>
      <c r="N2" s="357"/>
      <c r="O2" s="341"/>
      <c r="P2" s="341"/>
      <c r="Q2" s="341"/>
      <c r="R2" s="341"/>
      <c r="S2" s="358"/>
      <c r="T2" s="357"/>
      <c r="U2" s="341"/>
      <c r="V2" s="341"/>
      <c r="W2" s="341"/>
      <c r="X2" s="341"/>
      <c r="Y2" s="358"/>
      <c r="Z2" s="357"/>
      <c r="AA2" s="341"/>
      <c r="AB2" s="341"/>
      <c r="AC2" s="341"/>
      <c r="AD2" s="341"/>
      <c r="AE2" s="358"/>
      <c r="AF2" s="357"/>
      <c r="AG2" s="341"/>
      <c r="AH2" s="341"/>
      <c r="AI2" s="341"/>
      <c r="AJ2" s="341"/>
      <c r="AK2" s="358"/>
      <c r="AL2" s="357"/>
      <c r="AM2" s="341"/>
      <c r="AN2" s="341"/>
      <c r="AO2" s="341"/>
      <c r="AP2" s="341"/>
      <c r="AQ2" s="358"/>
      <c r="AR2" s="357"/>
      <c r="AS2" s="341"/>
      <c r="AT2" s="341"/>
      <c r="AU2" s="341"/>
      <c r="AV2" s="341"/>
      <c r="AW2" s="358"/>
      <c r="AX2" s="357"/>
      <c r="AY2" s="341"/>
      <c r="AZ2" s="341"/>
      <c r="BA2" s="341"/>
      <c r="BB2" s="341"/>
      <c r="BC2" s="358"/>
      <c r="BD2" s="357"/>
      <c r="BE2" s="341"/>
      <c r="BF2" s="341"/>
      <c r="BG2" s="341"/>
      <c r="BH2" s="341"/>
      <c r="BI2" s="358"/>
      <c r="BJ2" s="359"/>
      <c r="BK2" s="359"/>
      <c r="BL2" s="405"/>
      <c r="BM2" s="341"/>
      <c r="BN2" s="341"/>
      <c r="BO2" s="341"/>
      <c r="BP2" s="341"/>
      <c r="BQ2" s="358"/>
      <c r="BR2" s="341"/>
      <c r="BS2" s="405"/>
      <c r="BT2" s="406"/>
      <c r="BV2" s="73"/>
    </row>
    <row r="3" spans="1:74" s="178" customFormat="1" ht="15">
      <c r="A3" s="326">
        <v>7</v>
      </c>
      <c r="B3" s="329" t="s">
        <v>429</v>
      </c>
      <c r="C3" s="255" t="s">
        <v>456</v>
      </c>
      <c r="D3" s="207" t="s">
        <v>457</v>
      </c>
      <c r="E3" s="207"/>
      <c r="F3" s="153" t="s">
        <v>4</v>
      </c>
      <c r="G3" s="208" t="str">
        <f>VLOOKUP(F3, 'Other specs'!$A$41:$B$51,2)</f>
        <v>W50</v>
      </c>
      <c r="H3" s="360">
        <v>15.52</v>
      </c>
      <c r="I3" s="407" t="str">
        <f t="shared" ref="I3:I9" si="0">CONCATENATE($G3, " ",H$1)</f>
        <v>W50 100</v>
      </c>
      <c r="J3" s="407">
        <f>VLOOKUP(I3,LookupW!$A$1:$B$108,2)</f>
        <v>0.88439999999999996</v>
      </c>
      <c r="K3" s="407">
        <f>CEILING(J3*H3,0.01)</f>
        <v>13.73</v>
      </c>
      <c r="L3" s="407">
        <f t="shared" ref="L3" si="1">IF(K3&gt;0, (FLOOR((17.857*POWER((21-K3),1.81)),1)),0)</f>
        <v>647</v>
      </c>
      <c r="M3" s="408">
        <f>L3</f>
        <v>647</v>
      </c>
      <c r="N3" s="360"/>
      <c r="O3" s="407" t="str">
        <f t="shared" ref="O3:O9" si="2">CONCATENATE($G3, " ",N$1)</f>
        <v>W50 Long</v>
      </c>
      <c r="P3" s="407">
        <f>VLOOKUP(O3,LookupW!$A$1:$B$108,2)</f>
        <v>1.2538</v>
      </c>
      <c r="Q3" s="407">
        <f>FLOOR(P3*N3,0.01)</f>
        <v>0</v>
      </c>
      <c r="R3" s="407">
        <f t="shared" ref="R3" si="3">IF(Q3&gt;0,(FLOOR((0.188807*POWER((Q3*100-210),1.41)),1)),0)</f>
        <v>0</v>
      </c>
      <c r="S3" s="408">
        <f>R3</f>
        <v>0</v>
      </c>
      <c r="T3" s="360"/>
      <c r="U3" s="407" t="str">
        <f t="shared" ref="U3:U9" si="4">CONCATENATE($G3, " ",T$1)</f>
        <v>W50 Shot</v>
      </c>
      <c r="V3" s="407">
        <f>VLOOKUP(U3,LookupW!$A$1:$B$108,2)</f>
        <v>1.2606999999999999</v>
      </c>
      <c r="W3" s="407">
        <f>FLOOR(V3*T3,0.01)</f>
        <v>0</v>
      </c>
      <c r="X3" s="407">
        <f t="shared" ref="X3" si="5">IF(W3&gt;0,(FLOOR((56.0211*POWER((W3-1.5),1.05)),1)),0)</f>
        <v>0</v>
      </c>
      <c r="Y3" s="408">
        <f>X3</f>
        <v>0</v>
      </c>
      <c r="Z3" s="360">
        <v>1.25</v>
      </c>
      <c r="AA3" s="407" t="str">
        <f t="shared" ref="AA3:AA9" si="6">CONCATENATE($G3, " ",Z$1)</f>
        <v>W50 High</v>
      </c>
      <c r="AB3" s="407">
        <f>VLOOKUP(AA3,LookupW!$A$1:$B$108,2)</f>
        <v>1.2256</v>
      </c>
      <c r="AC3" s="407">
        <f>FLOOR(AB3*Z3,0.01)</f>
        <v>1.53</v>
      </c>
      <c r="AD3" s="407">
        <f t="shared" ref="AD3" si="7">IF(AC3&gt;0, (FLOOR((1.84523*POWER((AC3*100-75),1.348)),1)),0)</f>
        <v>655</v>
      </c>
      <c r="AE3" s="408">
        <f>AD3</f>
        <v>655</v>
      </c>
      <c r="AF3" s="360"/>
      <c r="AG3" s="407" t="str">
        <f t="shared" ref="AG3:AG9" si="8">CONCATENATE($G3, " ",AF$1)</f>
        <v>W50 400</v>
      </c>
      <c r="AH3" s="407">
        <f>VLOOKUP(AG3,LookupW!$A$1:$B$108,2)</f>
        <v>0.85750000000000004</v>
      </c>
      <c r="AI3" s="407">
        <f>CEILING(AH3*AF3,0.01)</f>
        <v>0</v>
      </c>
      <c r="AJ3" s="407">
        <f t="shared" ref="AJ3" si="9">IF(AI3&gt;0, (FLOOR((1.34285*POWER((91.7-AI3),1.81)),1)),0)</f>
        <v>0</v>
      </c>
      <c r="AK3" s="408">
        <f>AJ3</f>
        <v>0</v>
      </c>
      <c r="AL3" s="360">
        <v>14.47</v>
      </c>
      <c r="AM3" s="407" t="str">
        <f t="shared" ref="AM3:AM9" si="10">CONCATENATE($G3, " ",AL$1)</f>
        <v>W50 Hurd</v>
      </c>
      <c r="AN3" s="407">
        <f>VLOOKUP(AM3,LookupW!$A$1:$B$108,2)</f>
        <v>1.0964</v>
      </c>
      <c r="AO3" s="407">
        <f>CEILING(AN3*AL3,0.01)</f>
        <v>15.870000000000001</v>
      </c>
      <c r="AP3" s="407">
        <f t="shared" ref="AP3" si="11">IF(AO3&gt;0, (FLOOR((9.23076*POWER((26.7-AO3),1.835)),1)),0)</f>
        <v>730</v>
      </c>
      <c r="AQ3" s="408">
        <f>AP3</f>
        <v>730</v>
      </c>
      <c r="AR3" s="360"/>
      <c r="AS3" s="407" t="str">
        <f t="shared" ref="AS3:AS9" si="12">CONCATENATE($G3, " ",AR$1)</f>
        <v>W50 Disc</v>
      </c>
      <c r="AT3" s="407">
        <f>VLOOKUP(AS3,LookupW!$A$1:$B$108,2)</f>
        <v>1.3128</v>
      </c>
      <c r="AU3" s="407">
        <f>FLOOR(AT3*AR3,0.01)</f>
        <v>0</v>
      </c>
      <c r="AV3" s="407">
        <f t="shared" ref="AV3" si="13">IF(AU3&gt;0,(FLOOR((12.3311*POWER((AU3-3),1.1)),1)), 0)</f>
        <v>0</v>
      </c>
      <c r="AW3" s="408">
        <f>AV3</f>
        <v>0</v>
      </c>
      <c r="AX3" s="360"/>
      <c r="AY3" s="407" t="str">
        <f t="shared" ref="AY3:AY9" si="14">CONCATENATE($G3, " ",AX$1)</f>
        <v>W50 Pole</v>
      </c>
      <c r="AZ3" s="407">
        <f>VLOOKUP(AY3,LookupW!$A$1:$B$108,2)</f>
        <v>1.2961</v>
      </c>
      <c r="BA3" s="407">
        <f>FLOOR(AZ3*AX3,0.01)</f>
        <v>0</v>
      </c>
      <c r="BB3" s="407">
        <f t="shared" ref="BB3" si="15">IF(BA3&gt;0, (FLOOR((0.44125*POWER((BA3*100-100),1.35)),1)), 0)</f>
        <v>0</v>
      </c>
      <c r="BC3" s="408">
        <f>BB3</f>
        <v>0</v>
      </c>
      <c r="BD3" s="360"/>
      <c r="BE3" s="407" t="str">
        <f t="shared" ref="BE3:BE9" si="16">CONCATENATE($G3, " ",BD$1)</f>
        <v>W50 Jav</v>
      </c>
      <c r="BF3" s="407">
        <f>VLOOKUP(BE3,LookupW!$A$1:$B$108,2)</f>
        <v>1.3147</v>
      </c>
      <c r="BG3" s="407">
        <f>FLOOR(BF3*BD3,0.01)</f>
        <v>0</v>
      </c>
      <c r="BH3" s="407">
        <f t="shared" ref="BH3" si="17">IF(BG3&gt;0, (FLOOR((15.9803*POWER((BG3-3.8),1.04)),1)), 0)</f>
        <v>0</v>
      </c>
      <c r="BI3" s="408">
        <f>BH3</f>
        <v>0</v>
      </c>
      <c r="BJ3" s="363"/>
      <c r="BK3" s="364"/>
      <c r="BL3" s="407">
        <f>BJ3*60+BK3</f>
        <v>0</v>
      </c>
      <c r="BM3" s="407" t="str">
        <f t="shared" ref="BM3:BM9" si="18">CONCATENATE($G3, " ",BJ$1)</f>
        <v>W50 1500</v>
      </c>
      <c r="BN3" s="407">
        <f>VLOOKUP(BM3,LookupW!$A$1:$B$108,2)</f>
        <v>0.86270000000000002</v>
      </c>
      <c r="BO3" s="407">
        <f>CEILING(BN3*BL3,0.01)</f>
        <v>0</v>
      </c>
      <c r="BP3" s="407">
        <f t="shared" ref="BP3" si="19">IF(BO3&gt;0, (FLOOR((0.02883*POWER((535-BO3),1.88)),1)),0)</f>
        <v>0</v>
      </c>
      <c r="BQ3" s="408">
        <f>BP3</f>
        <v>0</v>
      </c>
      <c r="BR3" s="409"/>
      <c r="BS3" s="410">
        <f t="shared" ref="BS3:BS5" si="20">BQ3+BI3+S3+AK3+Y3+AE3+AQ3+BC3+AW3+M3</f>
        <v>2032</v>
      </c>
      <c r="BT3" s="320">
        <f>SUM(BS3:BS5)</f>
        <v>5762</v>
      </c>
      <c r="BU3" s="216"/>
      <c r="BV3" s="323">
        <f>_xlfn.RANK.EQ(BT3,BT$3:BT$25,0)</f>
        <v>5</v>
      </c>
    </row>
    <row r="4" spans="1:74" s="179" customFormat="1" ht="15">
      <c r="A4" s="327"/>
      <c r="B4" s="330"/>
      <c r="C4" s="254" t="s">
        <v>389</v>
      </c>
      <c r="D4" s="228" t="s">
        <v>458</v>
      </c>
      <c r="E4" s="228"/>
      <c r="F4" s="158" t="s">
        <v>165</v>
      </c>
      <c r="G4" s="238" t="str">
        <f>VLOOKUP(F4,'Other specs'!$A$67:$B$78,2)</f>
        <v>M45</v>
      </c>
      <c r="H4" s="365"/>
      <c r="I4" s="348" t="str">
        <f t="shared" si="0"/>
        <v>M45 100</v>
      </c>
      <c r="J4" s="348">
        <f>VLOOKUP(I4,LookupM!$A$1:$B$100,2)</f>
        <v>0.92869999999999997</v>
      </c>
      <c r="K4" s="348">
        <f>CEILING(J4*H4,0.01)</f>
        <v>0</v>
      </c>
      <c r="L4" s="348">
        <f>IF(K4&gt;0, (FLOOR((25.4347*POWER((18-K4),1.81)),1)),0)</f>
        <v>0</v>
      </c>
      <c r="M4" s="366">
        <f>L4</f>
        <v>0</v>
      </c>
      <c r="N4" s="365">
        <v>5.21</v>
      </c>
      <c r="O4" s="348" t="str">
        <f t="shared" si="2"/>
        <v>M45 Long</v>
      </c>
      <c r="P4" s="348">
        <f>VLOOKUP(O4,LookupM!$A$1:$B$100,2)</f>
        <v>1.1551</v>
      </c>
      <c r="Q4" s="348">
        <f>FLOOR(P4*N4,0.01)</f>
        <v>6.01</v>
      </c>
      <c r="R4" s="348">
        <f>IF(Q4&gt;0, (FLOOR((0.14354*POWER((Q4*100-220),1.4)),1)),0)</f>
        <v>589</v>
      </c>
      <c r="S4" s="366">
        <f>R4</f>
        <v>589</v>
      </c>
      <c r="T4" s="365">
        <v>10.44</v>
      </c>
      <c r="U4" s="348" t="str">
        <f t="shared" si="4"/>
        <v>M45 Shot</v>
      </c>
      <c r="V4" s="348">
        <f>VLOOKUP(U4,LookupM!$A$1:$B$100,2)</f>
        <v>1.2022999999999999</v>
      </c>
      <c r="W4" s="348">
        <f>FLOOR(V4*T4,0.01)</f>
        <v>12.55</v>
      </c>
      <c r="X4" s="348">
        <f>IF(W4&gt;0, (FLOOR((51.39*POWER((W4-1.5),1.05)),1)),0)</f>
        <v>640</v>
      </c>
      <c r="Y4" s="366">
        <f>X4</f>
        <v>640</v>
      </c>
      <c r="Z4" s="365"/>
      <c r="AA4" s="348" t="str">
        <f t="shared" si="6"/>
        <v>M45 High</v>
      </c>
      <c r="AB4" s="348">
        <f>VLOOKUP(AA4,LookupM!$A$1:$B$100,2)</f>
        <v>1.1022000000000001</v>
      </c>
      <c r="AC4" s="348">
        <f>FLOOR(AB4*Z4,0.01)</f>
        <v>0</v>
      </c>
      <c r="AD4" s="348">
        <f>IF(AC4&gt;0, (FLOOR((0.8465*POWER((AC4*100-75),1.42)),1)),0)</f>
        <v>0</v>
      </c>
      <c r="AE4" s="366">
        <f>AD4</f>
        <v>0</v>
      </c>
      <c r="AF4" s="365"/>
      <c r="AG4" s="348" t="str">
        <f t="shared" si="8"/>
        <v>M45 400</v>
      </c>
      <c r="AH4" s="348">
        <f>VLOOKUP(AG4,LookupM!$A$1:$B$100,2)</f>
        <v>0.90539999999999998</v>
      </c>
      <c r="AI4" s="348">
        <f>CEILING(AH4*AF4,0.01)</f>
        <v>0</v>
      </c>
      <c r="AJ4" s="348">
        <f>IF(AI4&gt;0, (FLOOR((1.53775*POWER((82-AI4),1.81)),1)),0)</f>
        <v>0</v>
      </c>
      <c r="AK4" s="366">
        <f>AJ4</f>
        <v>0</v>
      </c>
      <c r="AL4" s="365"/>
      <c r="AM4" s="348" t="str">
        <f t="shared" si="10"/>
        <v>M45 Hurd</v>
      </c>
      <c r="AN4" s="348">
        <f>VLOOKUP(AM4,LookupM!$A$1:$B$100,2)</f>
        <v>0.91510000000000002</v>
      </c>
      <c r="AO4" s="348">
        <f>CEILING(AN4*AL4,0.01)</f>
        <v>0</v>
      </c>
      <c r="AP4" s="348">
        <f>IF(AO4&gt;0, (FLOOR((5.74352*POWER((28.5-AO4),1.92)),1)),0)</f>
        <v>0</v>
      </c>
      <c r="AQ4" s="366">
        <f>AP4</f>
        <v>0</v>
      </c>
      <c r="AR4" s="365">
        <v>29.94</v>
      </c>
      <c r="AS4" s="348" t="str">
        <f t="shared" si="12"/>
        <v>M45 Disc</v>
      </c>
      <c r="AT4" s="348">
        <f>VLOOKUP(AS4,LookupM!$A$1:$B$100,2)</f>
        <v>1.2049000000000001</v>
      </c>
      <c r="AU4" s="348">
        <f>FLOOR(AT4*AR4,0.01)</f>
        <v>36.07</v>
      </c>
      <c r="AV4" s="348">
        <f>IF(AU4&gt;0, (FLOOR((12.91*POWER((AU4-4),1.1)),1)),0)</f>
        <v>585</v>
      </c>
      <c r="AW4" s="366">
        <f>AV4</f>
        <v>585</v>
      </c>
      <c r="AX4" s="365"/>
      <c r="AY4" s="348" t="str">
        <f t="shared" si="14"/>
        <v>M45 Pole</v>
      </c>
      <c r="AZ4" s="348">
        <f>VLOOKUP(AY4,LookupM!$A$1:$B$100,2)</f>
        <v>1.1480999999999999</v>
      </c>
      <c r="BA4" s="348">
        <f>FLOOR(AZ4*AX4,0.01)</f>
        <v>0</v>
      </c>
      <c r="BB4" s="348">
        <f>IF(BA4&gt;0, (FLOOR((0.2797*POWER((BA4*100-100),1.35)),1)),0)</f>
        <v>0</v>
      </c>
      <c r="BC4" s="366">
        <f>BB4</f>
        <v>0</v>
      </c>
      <c r="BD4" s="365">
        <v>34.36</v>
      </c>
      <c r="BE4" s="348" t="str">
        <f t="shared" si="16"/>
        <v>M45 Jav</v>
      </c>
      <c r="BF4" s="348">
        <f>VLOOKUP(BE4,LookupM!$A$1:$B$100,2)</f>
        <v>1.1716</v>
      </c>
      <c r="BG4" s="348">
        <f>FLOOR(BF4*BD4,0.01)</f>
        <v>40.25</v>
      </c>
      <c r="BH4" s="348">
        <f>IF(BG4&gt;0, (FLOOR((10.14*POWER((BG4-7),1.08)),1)),0)</f>
        <v>446</v>
      </c>
      <c r="BI4" s="366">
        <f>BH4</f>
        <v>446</v>
      </c>
      <c r="BJ4" s="367"/>
      <c r="BK4" s="368"/>
      <c r="BL4" s="348">
        <f>BJ4*60+BK4</f>
        <v>0</v>
      </c>
      <c r="BM4" s="348" t="str">
        <f t="shared" si="18"/>
        <v>M45 1500</v>
      </c>
      <c r="BN4" s="348">
        <f>VLOOKUP(BM4,LookupM!$A$1:$B$100,2)</f>
        <v>0.91249999999999998</v>
      </c>
      <c r="BO4" s="348">
        <f>CEILING(BN4*BL4,0.01)</f>
        <v>0</v>
      </c>
      <c r="BP4" s="348">
        <f>IF(BO4&gt;0, (FLOOR((0.03768*POWER((480-BO4),1.85)),1)),0)</f>
        <v>0</v>
      </c>
      <c r="BQ4" s="366">
        <f>BP4</f>
        <v>0</v>
      </c>
      <c r="BR4" s="411"/>
      <c r="BS4" s="412">
        <f t="shared" si="20"/>
        <v>2260</v>
      </c>
      <c r="BT4" s="321"/>
      <c r="BU4" s="185"/>
      <c r="BV4" s="324"/>
    </row>
    <row r="5" spans="1:74" s="179" customFormat="1" thickBot="1">
      <c r="A5" s="328"/>
      <c r="B5" s="331"/>
      <c r="C5" s="257" t="s">
        <v>459</v>
      </c>
      <c r="D5" s="235" t="s">
        <v>460</v>
      </c>
      <c r="E5" s="235"/>
      <c r="F5" s="159" t="s">
        <v>167</v>
      </c>
      <c r="G5" s="240" t="str">
        <f>VLOOKUP(F5,'Other specs'!$A$67:$B$78,2)</f>
        <v>M55</v>
      </c>
      <c r="H5" s="369"/>
      <c r="I5" s="370" t="str">
        <f t="shared" si="0"/>
        <v>M55 100</v>
      </c>
      <c r="J5" s="370">
        <f>VLOOKUP(I5,LookupM!$A$1:$B$100,2)</f>
        <v>0.87050000000000005</v>
      </c>
      <c r="K5" s="370">
        <f t="shared" ref="K5:K6" si="21">CEILING(J5*H5,0.01)</f>
        <v>0</v>
      </c>
      <c r="L5" s="370">
        <f t="shared" ref="L5" si="22">IF(K5&gt;0, (FLOOR((25.4347*POWER((18-K5),1.81)),1)),0)</f>
        <v>0</v>
      </c>
      <c r="M5" s="371">
        <f t="shared" ref="M5:M6" si="23">L5</f>
        <v>0</v>
      </c>
      <c r="N5" s="369"/>
      <c r="O5" s="370" t="str">
        <f t="shared" si="2"/>
        <v>M55 Long</v>
      </c>
      <c r="P5" s="370">
        <f>VLOOKUP(O5,LookupM!$A$1:$B$100,2)</f>
        <v>1.3121</v>
      </c>
      <c r="Q5" s="370">
        <f t="shared" ref="Q5:Q6" si="24">FLOOR(P5*N5,0.01)</f>
        <v>0</v>
      </c>
      <c r="R5" s="370">
        <f t="shared" ref="R5" si="25">IF(Q5&gt;0, (FLOOR((0.14354*POWER((Q5*100-220),1.4)),1)),0)</f>
        <v>0</v>
      </c>
      <c r="S5" s="371">
        <f t="shared" ref="S5:S6" si="26">R5</f>
        <v>0</v>
      </c>
      <c r="T5" s="369"/>
      <c r="U5" s="370" t="str">
        <f t="shared" si="4"/>
        <v>M55 Shot</v>
      </c>
      <c r="V5" s="370">
        <f>VLOOKUP(U5,LookupM!$A$1:$B$100,2)</f>
        <v>1.2706</v>
      </c>
      <c r="W5" s="370">
        <f t="shared" ref="W5:W6" si="27">FLOOR(V5*T5,0.01)</f>
        <v>0</v>
      </c>
      <c r="X5" s="370">
        <f t="shared" ref="X5" si="28">IF(W5&gt;0, (FLOOR((51.39*POWER((W5-1.5),1.05)),1)),0)</f>
        <v>0</v>
      </c>
      <c r="Y5" s="371">
        <f t="shared" ref="Y5:Y6" si="29">X5</f>
        <v>0</v>
      </c>
      <c r="Z5" s="369"/>
      <c r="AA5" s="370" t="str">
        <f t="shared" si="6"/>
        <v>M55 High</v>
      </c>
      <c r="AB5" s="370">
        <f>VLOOKUP(AA5,LookupM!$A$1:$B$100,2)</f>
        <v>1.228</v>
      </c>
      <c r="AC5" s="370">
        <f t="shared" ref="AC5:AC6" si="30">FLOOR(AB5*Z5,0.01)</f>
        <v>0</v>
      </c>
      <c r="AD5" s="370">
        <f t="shared" ref="AD5" si="31">IF(AC5&gt;0, (FLOOR((0.8465*POWER((AC5*100-75),1.42)),1)),0)</f>
        <v>0</v>
      </c>
      <c r="AE5" s="371">
        <f t="shared" ref="AE5:AE6" si="32">AD5</f>
        <v>0</v>
      </c>
      <c r="AF5" s="369">
        <v>65.989999999999995</v>
      </c>
      <c r="AG5" s="370" t="str">
        <f t="shared" si="8"/>
        <v>M55 400</v>
      </c>
      <c r="AH5" s="370">
        <f>VLOOKUP(AG5,LookupM!$A$1:$B$100,2)</f>
        <v>0.84540000000000004</v>
      </c>
      <c r="AI5" s="370">
        <f t="shared" ref="AI5:AI6" si="33">CEILING(AH5*AF5,0.01)</f>
        <v>55.79</v>
      </c>
      <c r="AJ5" s="370">
        <f t="shared" ref="AJ5" si="34">IF(AI5&gt;0, (FLOOR((1.53775*POWER((82-AI5),1.81)),1)),0)</f>
        <v>567</v>
      </c>
      <c r="AK5" s="371">
        <f t="shared" ref="AK5:AK6" si="35">AJ5</f>
        <v>567</v>
      </c>
      <c r="AL5" s="369"/>
      <c r="AM5" s="370" t="str">
        <f t="shared" si="10"/>
        <v>M55 Hurd</v>
      </c>
      <c r="AN5" s="370">
        <f>VLOOKUP(AM5,LookupM!$A$1:$B$100,2)</f>
        <v>0.92290000000000005</v>
      </c>
      <c r="AO5" s="370">
        <f t="shared" ref="AO5:AO6" si="36">CEILING(AN5*AL5,0.01)</f>
        <v>0</v>
      </c>
      <c r="AP5" s="370">
        <f t="shared" ref="AP5" si="37">IF(AO5&gt;0, (FLOOR((5.74352*POWER((28.5-AO5),1.92)),1)),0)</f>
        <v>0</v>
      </c>
      <c r="AQ5" s="371">
        <f t="shared" ref="AQ5:AQ6" si="38">AP5</f>
        <v>0</v>
      </c>
      <c r="AR5" s="369"/>
      <c r="AS5" s="370" t="str">
        <f t="shared" si="12"/>
        <v>M55 Disc</v>
      </c>
      <c r="AT5" s="370">
        <f>VLOOKUP(AS5,LookupM!$A$1:$B$100,2)</f>
        <v>1.1103000000000001</v>
      </c>
      <c r="AU5" s="370">
        <f t="shared" ref="AU5:AU6" si="39">FLOOR(AT5*AR5,0.01)</f>
        <v>0</v>
      </c>
      <c r="AV5" s="370">
        <f t="shared" ref="AV5" si="40">IF(AU5&gt;0, (FLOOR((12.91*POWER((AU5-4),1.1)),1)),0)</f>
        <v>0</v>
      </c>
      <c r="AW5" s="371">
        <f t="shared" ref="AW5:AW6" si="41">AV5</f>
        <v>0</v>
      </c>
      <c r="AX5" s="369">
        <v>2.2999999999999998</v>
      </c>
      <c r="AY5" s="370" t="str">
        <f t="shared" si="14"/>
        <v>M55 Pole</v>
      </c>
      <c r="AZ5" s="370">
        <f>VLOOKUP(AY5,LookupM!$A$1:$B$100,2)</f>
        <v>1.3182</v>
      </c>
      <c r="BA5" s="370">
        <f t="shared" ref="BA5:BA6" si="42">FLOOR(AZ5*AX5,0.01)</f>
        <v>3.0300000000000002</v>
      </c>
      <c r="BB5" s="370">
        <f t="shared" ref="BB5" si="43">IF(BA5&gt;0, (FLOOR((0.2797*POWER((BA5*100-100),1.35)),1)),0)</f>
        <v>364</v>
      </c>
      <c r="BC5" s="371">
        <f t="shared" ref="BC5:BC6" si="44">BB5</f>
        <v>364</v>
      </c>
      <c r="BD5" s="369"/>
      <c r="BE5" s="370" t="str">
        <f t="shared" si="16"/>
        <v>M55 Jav</v>
      </c>
      <c r="BF5" s="370">
        <f>VLOOKUP(BE5,LookupM!$A$1:$B$100,2)</f>
        <v>1.3380000000000001</v>
      </c>
      <c r="BG5" s="370">
        <f t="shared" ref="BG5:BG6" si="45">FLOOR(BF5*BD5,0.01)</f>
        <v>0</v>
      </c>
      <c r="BH5" s="370">
        <f t="shared" ref="BH5" si="46">IF(BG5&gt;0, (FLOOR((10.14*POWER((BG5-7),1.08)),1)),0)</f>
        <v>0</v>
      </c>
      <c r="BI5" s="371">
        <f t="shared" ref="BI5:BI6" si="47">BH5</f>
        <v>0</v>
      </c>
      <c r="BJ5" s="372">
        <v>6</v>
      </c>
      <c r="BK5" s="373">
        <v>4.12</v>
      </c>
      <c r="BL5" s="370">
        <f t="shared" ref="BL5:BL6" si="48">BJ5*60+BK5</f>
        <v>364.12</v>
      </c>
      <c r="BM5" s="370" t="str">
        <f t="shared" si="18"/>
        <v>M55 1500</v>
      </c>
      <c r="BN5" s="370">
        <f>VLOOKUP(BM5,LookupM!$A$1:$B$100,2)</f>
        <v>0.8337</v>
      </c>
      <c r="BO5" s="370">
        <f t="shared" ref="BO5:BO6" si="49">CEILING(BN5*BL5,0.01)</f>
        <v>303.57</v>
      </c>
      <c r="BP5" s="370">
        <f t="shared" ref="BP5" si="50">IF(BO5&gt;0, (FLOOR((0.03768*POWER((480-BO5),1.85)),1)),0)</f>
        <v>539</v>
      </c>
      <c r="BQ5" s="371">
        <f t="shared" ref="BQ5:BQ6" si="51">BP5</f>
        <v>539</v>
      </c>
      <c r="BR5" s="411"/>
      <c r="BS5" s="415">
        <f t="shared" si="20"/>
        <v>1470</v>
      </c>
      <c r="BT5" s="322"/>
      <c r="BU5" s="185"/>
      <c r="BV5" s="325"/>
    </row>
    <row r="6" spans="1:74" s="178" customFormat="1" ht="15">
      <c r="A6" s="326">
        <v>7</v>
      </c>
      <c r="B6" s="329" t="s">
        <v>430</v>
      </c>
      <c r="C6" s="207" t="s">
        <v>461</v>
      </c>
      <c r="D6" s="207" t="s">
        <v>462</v>
      </c>
      <c r="E6" s="207"/>
      <c r="F6" s="153" t="s">
        <v>369</v>
      </c>
      <c r="G6" s="208" t="str">
        <f>VLOOKUP(F6, 'Other specs'!$A$41:$B$51,2)</f>
        <v>W00</v>
      </c>
      <c r="H6" s="360"/>
      <c r="I6" s="407" t="str">
        <f t="shared" si="0"/>
        <v>W00 100</v>
      </c>
      <c r="J6" s="407">
        <f>VLOOKUP(I6,LookupW!$A$1:$B$108,2)</f>
        <v>1</v>
      </c>
      <c r="K6" s="407">
        <f t="shared" si="21"/>
        <v>0</v>
      </c>
      <c r="L6" s="407">
        <f t="shared" ref="L6" si="52">IF(K6&gt;0, (FLOOR((17.857*POWER((21-K6),1.81)),1)),0)</f>
        <v>0</v>
      </c>
      <c r="M6" s="408">
        <f t="shared" si="23"/>
        <v>0</v>
      </c>
      <c r="N6" s="360"/>
      <c r="O6" s="407" t="str">
        <f t="shared" si="2"/>
        <v>W00 Long</v>
      </c>
      <c r="P6" s="407">
        <f>VLOOKUP(O6,LookupW!$A$1:$B$108,2)</f>
        <v>1</v>
      </c>
      <c r="Q6" s="407">
        <f t="shared" si="24"/>
        <v>0</v>
      </c>
      <c r="R6" s="407">
        <f t="shared" ref="R6" si="53">IF(Q6&gt;0,(FLOOR((0.188807*POWER((Q6*100-210),1.41)),1)),0)</f>
        <v>0</v>
      </c>
      <c r="S6" s="408">
        <f t="shared" si="26"/>
        <v>0</v>
      </c>
      <c r="T6" s="360">
        <v>9.3699999999999992</v>
      </c>
      <c r="U6" s="407" t="str">
        <f t="shared" si="4"/>
        <v>W00 Shot</v>
      </c>
      <c r="V6" s="407">
        <f>VLOOKUP(U6,LookupW!$A$1:$B$108,2)</f>
        <v>1</v>
      </c>
      <c r="W6" s="407">
        <f t="shared" si="27"/>
        <v>9.370000000000001</v>
      </c>
      <c r="X6" s="407">
        <f t="shared" ref="X6" si="54">IF(W6&gt;0,(FLOOR((56.0211*POWER((W6-1.5),1.05)),1)),0)</f>
        <v>488</v>
      </c>
      <c r="Y6" s="408">
        <f t="shared" si="29"/>
        <v>488</v>
      </c>
      <c r="Z6" s="360">
        <v>1.55</v>
      </c>
      <c r="AA6" s="407" t="str">
        <f t="shared" si="6"/>
        <v>W00 High</v>
      </c>
      <c r="AB6" s="407">
        <f>VLOOKUP(AA6,LookupW!$A$1:$B$108,2)</f>
        <v>1</v>
      </c>
      <c r="AC6" s="407">
        <f t="shared" si="30"/>
        <v>1.55</v>
      </c>
      <c r="AD6" s="407">
        <f t="shared" ref="AD6" si="55">IF(AC6&gt;0, (FLOOR((1.84523*POWER((AC6*100-75),1.348)),1)),0)</f>
        <v>678</v>
      </c>
      <c r="AE6" s="408">
        <f t="shared" si="32"/>
        <v>678</v>
      </c>
      <c r="AF6" s="360"/>
      <c r="AG6" s="407" t="str">
        <f t="shared" si="8"/>
        <v>W00 400</v>
      </c>
      <c r="AH6" s="407">
        <f>VLOOKUP(AG6,LookupW!$A$1:$B$108,2)</f>
        <v>1</v>
      </c>
      <c r="AI6" s="407">
        <f t="shared" si="33"/>
        <v>0</v>
      </c>
      <c r="AJ6" s="407">
        <f t="shared" ref="AJ6" si="56">IF(AI6&gt;0, (FLOOR((1.34285*POWER((91.7-AI6),1.81)),1)),0)</f>
        <v>0</v>
      </c>
      <c r="AK6" s="408">
        <f t="shared" si="35"/>
        <v>0</v>
      </c>
      <c r="AL6" s="360"/>
      <c r="AM6" s="407" t="str">
        <f t="shared" si="10"/>
        <v>W00 Hurd</v>
      </c>
      <c r="AN6" s="407">
        <f>VLOOKUP(AM6,LookupW!$A$1:$B$108,2)</f>
        <v>1</v>
      </c>
      <c r="AO6" s="407">
        <f t="shared" si="36"/>
        <v>0</v>
      </c>
      <c r="AP6" s="407">
        <f t="shared" ref="AP6" si="57">IF(AO6&gt;0, (FLOOR((9.23076*POWER((26.7-AO6),1.835)),1)),0)</f>
        <v>0</v>
      </c>
      <c r="AQ6" s="408">
        <f t="shared" si="38"/>
        <v>0</v>
      </c>
      <c r="AR6" s="360"/>
      <c r="AS6" s="407" t="str">
        <f t="shared" si="12"/>
        <v>W00 Disc</v>
      </c>
      <c r="AT6" s="407">
        <f>VLOOKUP(AS6,LookupW!$A$1:$B$108,2)</f>
        <v>1</v>
      </c>
      <c r="AU6" s="407">
        <f t="shared" si="39"/>
        <v>0</v>
      </c>
      <c r="AV6" s="407">
        <f t="shared" ref="AV6" si="58">IF(AU6&gt;0,(FLOOR((12.3311*POWER((AU6-3),1.1)),1)), 0)</f>
        <v>0</v>
      </c>
      <c r="AW6" s="408">
        <f t="shared" si="41"/>
        <v>0</v>
      </c>
      <c r="AX6" s="360"/>
      <c r="AY6" s="407" t="str">
        <f t="shared" si="14"/>
        <v>W00 Pole</v>
      </c>
      <c r="AZ6" s="407">
        <f>VLOOKUP(AY6,LookupW!$A$1:$B$108,2)</f>
        <v>1</v>
      </c>
      <c r="BA6" s="407">
        <f t="shared" si="42"/>
        <v>0</v>
      </c>
      <c r="BB6" s="407">
        <f t="shared" ref="BB6" si="59">IF(BA6&gt;0, (FLOOR((0.44125*POWER((BA6*100-100),1.35)),1)), 0)</f>
        <v>0</v>
      </c>
      <c r="BC6" s="408">
        <f t="shared" si="44"/>
        <v>0</v>
      </c>
      <c r="BD6" s="360"/>
      <c r="BE6" s="407" t="str">
        <f t="shared" si="16"/>
        <v>W00 Jav</v>
      </c>
      <c r="BF6" s="407">
        <f>VLOOKUP(BE6,LookupW!$A$1:$B$108,2)</f>
        <v>1</v>
      </c>
      <c r="BG6" s="407">
        <f t="shared" si="45"/>
        <v>0</v>
      </c>
      <c r="BH6" s="407">
        <f t="shared" ref="BH6" si="60">IF(BG6&gt;0, (FLOOR((15.9803*POWER((BG6-3.8),1.04)),1)), 0)</f>
        <v>0</v>
      </c>
      <c r="BI6" s="408">
        <f t="shared" si="47"/>
        <v>0</v>
      </c>
      <c r="BJ6" s="363"/>
      <c r="BK6" s="364"/>
      <c r="BL6" s="407">
        <f t="shared" si="48"/>
        <v>0</v>
      </c>
      <c r="BM6" s="407" t="str">
        <f t="shared" si="18"/>
        <v>W00 1500</v>
      </c>
      <c r="BN6" s="407">
        <f>VLOOKUP(BM6,LookupW!$A$1:$B$108,2)</f>
        <v>1</v>
      </c>
      <c r="BO6" s="407">
        <f t="shared" si="49"/>
        <v>0</v>
      </c>
      <c r="BP6" s="407">
        <f t="shared" ref="BP6" si="61">IF(BO6&gt;0, (FLOOR((0.02883*POWER((535-BO6),1.88)),1)),0)</f>
        <v>0</v>
      </c>
      <c r="BQ6" s="408">
        <f t="shared" si="51"/>
        <v>0</v>
      </c>
      <c r="BR6" s="411"/>
      <c r="BS6" s="410">
        <f t="shared" ref="BS6:BS9" si="62">BQ6+BI6+S6+AK6+Y6+AE6+AQ6+BC6+AW6+M6</f>
        <v>1166</v>
      </c>
      <c r="BT6" s="320">
        <f>SUM(BS6:BS9)</f>
        <v>6317</v>
      </c>
      <c r="BU6" s="184"/>
      <c r="BV6" s="323">
        <f>_xlfn.RANK.EQ(BT6,BT$3:BT$25,0)</f>
        <v>3</v>
      </c>
    </row>
    <row r="7" spans="1:74" s="179" customFormat="1" ht="15">
      <c r="A7" s="327"/>
      <c r="B7" s="330"/>
      <c r="C7" s="228" t="s">
        <v>466</v>
      </c>
      <c r="D7" s="228" t="s">
        <v>465</v>
      </c>
      <c r="E7" s="228"/>
      <c r="F7" s="158" t="s">
        <v>369</v>
      </c>
      <c r="G7" s="238" t="str">
        <f>VLOOKUP(F7,'Other specs'!$A$67:$B$78,2)</f>
        <v>M00</v>
      </c>
      <c r="H7" s="365"/>
      <c r="I7" s="348" t="str">
        <f t="shared" si="0"/>
        <v>M00 100</v>
      </c>
      <c r="J7" s="348">
        <f>VLOOKUP(I7,LookupM!$A$1:$B$100,2)</f>
        <v>1</v>
      </c>
      <c r="K7" s="348">
        <f>CEILING(J7*H7,0.01)</f>
        <v>0</v>
      </c>
      <c r="L7" s="348">
        <f>IF(K7&gt;0, (FLOOR((25.4347*POWER((18-K7),1.81)),1)),0)</f>
        <v>0</v>
      </c>
      <c r="M7" s="366">
        <f>L7</f>
        <v>0</v>
      </c>
      <c r="N7" s="365">
        <v>6.35</v>
      </c>
      <c r="O7" s="348" t="str">
        <f t="shared" si="2"/>
        <v>M00 Long</v>
      </c>
      <c r="P7" s="348">
        <f>VLOOKUP(O7,LookupM!$A$1:$B$100,2)</f>
        <v>1</v>
      </c>
      <c r="Q7" s="348">
        <f>FLOOR(P7*N7,0.01)</f>
        <v>6.3500000000000005</v>
      </c>
      <c r="R7" s="348">
        <f>IF(Q7&gt;0, (FLOOR((0.14354*POWER((Q7*100-220),1.4)),1)),0)</f>
        <v>664</v>
      </c>
      <c r="S7" s="366">
        <f>R7</f>
        <v>664</v>
      </c>
      <c r="T7" s="365"/>
      <c r="U7" s="348" t="str">
        <f t="shared" si="4"/>
        <v>M00 Shot</v>
      </c>
      <c r="V7" s="348">
        <f>VLOOKUP(U7,LookupM!$A$1:$B$100,2)</f>
        <v>1</v>
      </c>
      <c r="W7" s="348">
        <f>FLOOR(V7*T7,0.01)</f>
        <v>0</v>
      </c>
      <c r="X7" s="348">
        <f>IF(W7&gt;0, (FLOOR((51.39*POWER((W7-1.5),1.05)),1)),0)</f>
        <v>0</v>
      </c>
      <c r="Y7" s="366">
        <f>X7</f>
        <v>0</v>
      </c>
      <c r="Z7" s="365"/>
      <c r="AA7" s="348" t="str">
        <f t="shared" si="6"/>
        <v>M00 High</v>
      </c>
      <c r="AB7" s="348">
        <f>VLOOKUP(AA7,LookupM!$A$1:$B$100,2)</f>
        <v>1</v>
      </c>
      <c r="AC7" s="348">
        <f>FLOOR(AB7*Z7,0.01)</f>
        <v>0</v>
      </c>
      <c r="AD7" s="348">
        <f>IF(AC7&gt;0, (FLOOR((0.8465*POWER((AC7*100-75),1.42)),1)),0)</f>
        <v>0</v>
      </c>
      <c r="AE7" s="366">
        <f>AD7</f>
        <v>0</v>
      </c>
      <c r="AF7" s="365"/>
      <c r="AG7" s="348" t="str">
        <f t="shared" si="8"/>
        <v>M00 400</v>
      </c>
      <c r="AH7" s="348">
        <f>VLOOKUP(AG7,LookupM!$A$1:$B$100,2)</f>
        <v>1</v>
      </c>
      <c r="AI7" s="348">
        <f>CEILING(AH7*AF7,0.01)</f>
        <v>0</v>
      </c>
      <c r="AJ7" s="348">
        <f>IF(AI7&gt;0, (FLOOR((1.53775*POWER((82-AI7),1.81)),1)),0)</f>
        <v>0</v>
      </c>
      <c r="AK7" s="366">
        <f>AJ7</f>
        <v>0</v>
      </c>
      <c r="AL7" s="365">
        <v>15.23</v>
      </c>
      <c r="AM7" s="348" t="str">
        <f t="shared" si="10"/>
        <v>M00 Hurd</v>
      </c>
      <c r="AN7" s="348">
        <f>VLOOKUP(AM7,LookupM!$A$1:$B$100,2)</f>
        <v>1</v>
      </c>
      <c r="AO7" s="348">
        <f>CEILING(AN7*AL7,0.01)</f>
        <v>15.23</v>
      </c>
      <c r="AP7" s="348">
        <f>IF(AO7&gt;0, (FLOOR((5.74352*POWER((28.5-AO7),1.92)),1)),0)</f>
        <v>822</v>
      </c>
      <c r="AQ7" s="366">
        <f>AP7</f>
        <v>822</v>
      </c>
      <c r="AR7" s="365"/>
      <c r="AS7" s="348" t="str">
        <f t="shared" si="12"/>
        <v>M00 Disc</v>
      </c>
      <c r="AT7" s="348">
        <f>VLOOKUP(AS7,LookupM!$A$1:$B$100,2)</f>
        <v>1</v>
      </c>
      <c r="AU7" s="348">
        <f>FLOOR(AT7*AR7,0.01)</f>
        <v>0</v>
      </c>
      <c r="AV7" s="348">
        <f>IF(AU7&gt;0, (FLOOR((12.91*POWER((AU7-4),1.1)),1)),0)</f>
        <v>0</v>
      </c>
      <c r="AW7" s="366">
        <f>AV7</f>
        <v>0</v>
      </c>
      <c r="AX7" s="365">
        <v>3.8</v>
      </c>
      <c r="AY7" s="348" t="str">
        <f t="shared" si="14"/>
        <v>M00 Pole</v>
      </c>
      <c r="AZ7" s="348">
        <f>VLOOKUP(AY7,LookupM!$A$1:$B$100,2)</f>
        <v>1</v>
      </c>
      <c r="BA7" s="348">
        <f>FLOOR(AZ7*AX7,0.01)</f>
        <v>3.8000000000000003</v>
      </c>
      <c r="BB7" s="348">
        <f>IF(BA7&gt;0, (FLOOR((0.2797*POWER((BA7*100-100),1.35)),1)),0)</f>
        <v>562</v>
      </c>
      <c r="BC7" s="366">
        <f>BB7</f>
        <v>562</v>
      </c>
      <c r="BD7" s="365"/>
      <c r="BE7" s="348" t="str">
        <f t="shared" si="16"/>
        <v>M00 Jav</v>
      </c>
      <c r="BF7" s="348">
        <f>VLOOKUP(BE7,LookupM!$A$1:$B$100,2)</f>
        <v>1</v>
      </c>
      <c r="BG7" s="348">
        <f>FLOOR(BF7*BD7,0.01)</f>
        <v>0</v>
      </c>
      <c r="BH7" s="348">
        <f>IF(BG7&gt;0, (FLOOR((10.14*POWER((BG7-7),1.08)),1)),0)</f>
        <v>0</v>
      </c>
      <c r="BI7" s="366">
        <f>BH7</f>
        <v>0</v>
      </c>
      <c r="BJ7" s="367"/>
      <c r="BK7" s="368"/>
      <c r="BL7" s="348">
        <f>BJ7*60+BK7</f>
        <v>0</v>
      </c>
      <c r="BM7" s="348" t="str">
        <f t="shared" si="18"/>
        <v>M00 1500</v>
      </c>
      <c r="BN7" s="348">
        <f>VLOOKUP(BM7,LookupM!$A$1:$B$100,2)</f>
        <v>1</v>
      </c>
      <c r="BO7" s="348">
        <f>CEILING(BN7*BL7,0.01)</f>
        <v>0</v>
      </c>
      <c r="BP7" s="348">
        <f>IF(BO7&gt;0, (FLOOR((0.03768*POWER((480-BO7),1.85)),1)),0)</f>
        <v>0</v>
      </c>
      <c r="BQ7" s="366">
        <f>BP7</f>
        <v>0</v>
      </c>
      <c r="BR7" s="411"/>
      <c r="BS7" s="412">
        <f t="shared" si="62"/>
        <v>2048</v>
      </c>
      <c r="BT7" s="321"/>
      <c r="BU7" s="185"/>
      <c r="BV7" s="324"/>
    </row>
    <row r="8" spans="1:74" s="179" customFormat="1" ht="15">
      <c r="A8" s="327"/>
      <c r="B8" s="330"/>
      <c r="C8" s="228" t="s">
        <v>463</v>
      </c>
      <c r="D8" s="228" t="s">
        <v>464</v>
      </c>
      <c r="E8" s="228"/>
      <c r="F8" s="158" t="s">
        <v>369</v>
      </c>
      <c r="G8" s="238" t="str">
        <f>VLOOKUP(F8,'Other specs'!$A$67:$B$78,2)</f>
        <v>M00</v>
      </c>
      <c r="H8" s="365"/>
      <c r="I8" s="348" t="str">
        <f t="shared" si="0"/>
        <v>M00 100</v>
      </c>
      <c r="J8" s="348">
        <f>VLOOKUP(I8,LookupM!$A$1:$B$100,2)</f>
        <v>1</v>
      </c>
      <c r="K8" s="348">
        <f t="shared" ref="K8:K9" si="63">CEILING(J8*H8,0.01)</f>
        <v>0</v>
      </c>
      <c r="L8" s="348">
        <f t="shared" ref="L8:L9" si="64">IF(K8&gt;0, (FLOOR((25.4347*POWER((18-K8),1.81)),1)),0)</f>
        <v>0</v>
      </c>
      <c r="M8" s="366">
        <f t="shared" ref="M8:M9" si="65">L8</f>
        <v>0</v>
      </c>
      <c r="N8" s="365"/>
      <c r="O8" s="348" t="str">
        <f t="shared" si="2"/>
        <v>M00 Long</v>
      </c>
      <c r="P8" s="348">
        <f>VLOOKUP(O8,LookupM!$A$1:$B$100,2)</f>
        <v>1</v>
      </c>
      <c r="Q8" s="348">
        <f t="shared" ref="Q8:Q9" si="66">FLOOR(P8*N8,0.01)</f>
        <v>0</v>
      </c>
      <c r="R8" s="348">
        <f t="shared" ref="R8:R9" si="67">IF(Q8&gt;0, (FLOOR((0.14354*POWER((Q8*100-220),1.4)),1)),0)</f>
        <v>0</v>
      </c>
      <c r="S8" s="366">
        <f t="shared" ref="S8:S9" si="68">R8</f>
        <v>0</v>
      </c>
      <c r="T8" s="365"/>
      <c r="U8" s="348" t="str">
        <f t="shared" si="4"/>
        <v>M00 Shot</v>
      </c>
      <c r="V8" s="348">
        <f>VLOOKUP(U8,LookupM!$A$1:$B$100,2)</f>
        <v>1</v>
      </c>
      <c r="W8" s="348">
        <f t="shared" ref="W8:W9" si="69">FLOOR(V8*T8,0.01)</f>
        <v>0</v>
      </c>
      <c r="X8" s="348">
        <f t="shared" ref="X8:X9" si="70">IF(W8&gt;0, (FLOOR((51.39*POWER((W8-1.5),1.05)),1)),0)</f>
        <v>0</v>
      </c>
      <c r="Y8" s="366">
        <f t="shared" ref="Y8:Y9" si="71">X8</f>
        <v>0</v>
      </c>
      <c r="Z8" s="365"/>
      <c r="AA8" s="348" t="str">
        <f t="shared" si="6"/>
        <v>M00 High</v>
      </c>
      <c r="AB8" s="348">
        <f>VLOOKUP(AA8,LookupM!$A$1:$B$100,2)</f>
        <v>1</v>
      </c>
      <c r="AC8" s="348">
        <f t="shared" ref="AC8:AC9" si="72">FLOOR(AB8*Z8,0.01)</f>
        <v>0</v>
      </c>
      <c r="AD8" s="348">
        <f t="shared" ref="AD8:AD9" si="73">IF(AC8&gt;0, (FLOOR((0.8465*POWER((AC8*100-75),1.42)),1)),0)</f>
        <v>0</v>
      </c>
      <c r="AE8" s="366">
        <f t="shared" ref="AE8:AE9" si="74">AD8</f>
        <v>0</v>
      </c>
      <c r="AF8" s="365"/>
      <c r="AG8" s="348" t="str">
        <f t="shared" si="8"/>
        <v>M00 400</v>
      </c>
      <c r="AH8" s="348">
        <f>VLOOKUP(AG8,LookupM!$A$1:$B$100,2)</f>
        <v>1</v>
      </c>
      <c r="AI8" s="348">
        <f t="shared" ref="AI8:AI9" si="75">CEILING(AH8*AF8,0.01)</f>
        <v>0</v>
      </c>
      <c r="AJ8" s="348">
        <f t="shared" ref="AJ8:AJ9" si="76">IF(AI8&gt;0, (FLOOR((1.53775*POWER((82-AI8),1.81)),1)),0)</f>
        <v>0</v>
      </c>
      <c r="AK8" s="366">
        <f t="shared" ref="AK8:AK9" si="77">AJ8</f>
        <v>0</v>
      </c>
      <c r="AL8" s="365"/>
      <c r="AM8" s="348" t="str">
        <f t="shared" si="10"/>
        <v>M00 Hurd</v>
      </c>
      <c r="AN8" s="348">
        <f>VLOOKUP(AM8,LookupM!$A$1:$B$100,2)</f>
        <v>1</v>
      </c>
      <c r="AO8" s="348">
        <f t="shared" ref="AO8:AO9" si="78">CEILING(AN8*AL8,0.01)</f>
        <v>0</v>
      </c>
      <c r="AP8" s="348">
        <f t="shared" ref="AP8:AP9" si="79">IF(AO8&gt;0, (FLOOR((5.74352*POWER((28.5-AO8),1.92)),1)),0)</f>
        <v>0</v>
      </c>
      <c r="AQ8" s="366">
        <f t="shared" ref="AQ8:AQ9" si="80">AP8</f>
        <v>0</v>
      </c>
      <c r="AR8" s="365">
        <v>29.61</v>
      </c>
      <c r="AS8" s="348" t="str">
        <f t="shared" si="12"/>
        <v>M00 Disc</v>
      </c>
      <c r="AT8" s="348">
        <f>VLOOKUP(AS8,LookupM!$A$1:$B$100,2)</f>
        <v>1</v>
      </c>
      <c r="AU8" s="348">
        <f t="shared" ref="AU8:AU9" si="81">FLOOR(AT8*AR8,0.01)</f>
        <v>29.61</v>
      </c>
      <c r="AV8" s="348">
        <f t="shared" ref="AV8:AV9" si="82">IF(AU8&gt;0, (FLOOR((12.91*POWER((AU8-4),1.1)),1)),0)</f>
        <v>457</v>
      </c>
      <c r="AW8" s="366">
        <f t="shared" ref="AW8:AW9" si="83">AV8</f>
        <v>457</v>
      </c>
      <c r="AX8" s="365"/>
      <c r="AY8" s="348" t="str">
        <f t="shared" si="14"/>
        <v>M00 Pole</v>
      </c>
      <c r="AZ8" s="348">
        <f>VLOOKUP(AY8,LookupM!$A$1:$B$100,2)</f>
        <v>1</v>
      </c>
      <c r="BA8" s="348">
        <f t="shared" ref="BA8:BA9" si="84">FLOOR(AZ8*AX8,0.01)</f>
        <v>0</v>
      </c>
      <c r="BB8" s="348">
        <f t="shared" ref="BB8:BB9" si="85">IF(BA8&gt;0, (FLOOR((0.2797*POWER((BA8*100-100),1.35)),1)),0)</f>
        <v>0</v>
      </c>
      <c r="BC8" s="366">
        <f t="shared" ref="BC8:BC9" si="86">BB8</f>
        <v>0</v>
      </c>
      <c r="BD8" s="365">
        <v>46.92</v>
      </c>
      <c r="BE8" s="348" t="str">
        <f t="shared" si="16"/>
        <v>M00 Jav</v>
      </c>
      <c r="BF8" s="348">
        <f>VLOOKUP(BE8,LookupM!$A$1:$B$100,2)</f>
        <v>1</v>
      </c>
      <c r="BG8" s="348">
        <f t="shared" ref="BG8:BG9" si="87">FLOOR(BF8*BD8,0.01)</f>
        <v>46.92</v>
      </c>
      <c r="BH8" s="348">
        <f t="shared" ref="BH8:BH9" si="88">IF(BG8&gt;0, (FLOOR((10.14*POWER((BG8-7),1.08)),1)),0)</f>
        <v>543</v>
      </c>
      <c r="BI8" s="366">
        <f t="shared" ref="BI8:BI9" si="89">BH8</f>
        <v>543</v>
      </c>
      <c r="BJ8" s="367">
        <v>5</v>
      </c>
      <c r="BK8" s="368">
        <v>19.27</v>
      </c>
      <c r="BL8" s="348">
        <f t="shared" ref="BL8:BL9" si="90">BJ8*60+BK8</f>
        <v>319.27</v>
      </c>
      <c r="BM8" s="348" t="str">
        <f t="shared" si="18"/>
        <v>M00 1500</v>
      </c>
      <c r="BN8" s="348">
        <f>VLOOKUP(BM8,LookupM!$A$1:$B$100,2)</f>
        <v>1</v>
      </c>
      <c r="BO8" s="348">
        <f t="shared" ref="BO8:BO9" si="91">CEILING(BN8*BL8,0.01)</f>
        <v>319.27</v>
      </c>
      <c r="BP8" s="348">
        <f t="shared" ref="BP8:BP9" si="92">IF(BO8&gt;0, (FLOOR((0.03768*POWER((480-BO8),1.85)),1)),0)</f>
        <v>454</v>
      </c>
      <c r="BQ8" s="366">
        <f t="shared" ref="BQ8:BQ9" si="93">BP8</f>
        <v>454</v>
      </c>
      <c r="BR8" s="411"/>
      <c r="BS8" s="412">
        <f t="shared" si="62"/>
        <v>1454</v>
      </c>
      <c r="BT8" s="321"/>
      <c r="BU8" s="185"/>
      <c r="BV8" s="324"/>
    </row>
    <row r="9" spans="1:74" s="179" customFormat="1" thickBot="1">
      <c r="A9" s="328"/>
      <c r="B9" s="331"/>
      <c r="C9" s="235" t="s">
        <v>476</v>
      </c>
      <c r="D9" s="235" t="s">
        <v>477</v>
      </c>
      <c r="E9" s="235"/>
      <c r="F9" s="159" t="s">
        <v>169</v>
      </c>
      <c r="G9" s="240" t="str">
        <f>VLOOKUP(F9,'Other specs'!$A$67:$B$78,2)</f>
        <v>M65</v>
      </c>
      <c r="H9" s="369">
        <v>13.51</v>
      </c>
      <c r="I9" s="370" t="str">
        <f t="shared" si="0"/>
        <v>M65 100</v>
      </c>
      <c r="J9" s="370">
        <f>VLOOKUP(I9,LookupM!$A$1:$B$100,2)</f>
        <v>0.81110000000000004</v>
      </c>
      <c r="K9" s="370">
        <f t="shared" si="63"/>
        <v>10.96</v>
      </c>
      <c r="L9" s="370">
        <f t="shared" si="64"/>
        <v>870</v>
      </c>
      <c r="M9" s="371">
        <f t="shared" si="65"/>
        <v>870</v>
      </c>
      <c r="N9" s="369"/>
      <c r="O9" s="370" t="str">
        <f t="shared" si="2"/>
        <v>M65 Long</v>
      </c>
      <c r="P9" s="370">
        <f>VLOOKUP(O9,LookupM!$A$1:$B$100,2)</f>
        <v>1.5185999999999999</v>
      </c>
      <c r="Q9" s="370">
        <f t="shared" si="66"/>
        <v>0</v>
      </c>
      <c r="R9" s="370">
        <f t="shared" si="67"/>
        <v>0</v>
      </c>
      <c r="S9" s="371">
        <f t="shared" si="68"/>
        <v>0</v>
      </c>
      <c r="T9" s="369"/>
      <c r="U9" s="370" t="str">
        <f t="shared" si="4"/>
        <v>M65 Shot</v>
      </c>
      <c r="V9" s="370">
        <f>VLOOKUP(U9,LookupM!$A$1:$B$100,2)</f>
        <v>1.3607</v>
      </c>
      <c r="W9" s="370">
        <f t="shared" si="69"/>
        <v>0</v>
      </c>
      <c r="X9" s="370">
        <f t="shared" si="70"/>
        <v>0</v>
      </c>
      <c r="Y9" s="371">
        <f t="shared" si="71"/>
        <v>0</v>
      </c>
      <c r="Z9" s="369"/>
      <c r="AA9" s="370" t="str">
        <f t="shared" si="6"/>
        <v>M65 High</v>
      </c>
      <c r="AB9" s="370">
        <f>VLOOKUP(AA9,LookupM!$A$1:$B$100,2)</f>
        <v>1.3869</v>
      </c>
      <c r="AC9" s="370">
        <f t="shared" si="72"/>
        <v>0</v>
      </c>
      <c r="AD9" s="370">
        <f t="shared" si="73"/>
        <v>0</v>
      </c>
      <c r="AE9" s="371">
        <f t="shared" si="74"/>
        <v>0</v>
      </c>
      <c r="AF9" s="369">
        <v>64.790000000000006</v>
      </c>
      <c r="AG9" s="370" t="str">
        <f t="shared" si="8"/>
        <v>M65 400</v>
      </c>
      <c r="AH9" s="370">
        <f>VLOOKUP(AG9,LookupM!$A$1:$B$100,2)</f>
        <v>0.78359999999999996</v>
      </c>
      <c r="AI9" s="370">
        <f t="shared" si="75"/>
        <v>50.77</v>
      </c>
      <c r="AJ9" s="370">
        <f t="shared" si="76"/>
        <v>779</v>
      </c>
      <c r="AK9" s="371">
        <f t="shared" si="77"/>
        <v>779</v>
      </c>
      <c r="AL9" s="369"/>
      <c r="AM9" s="370" t="str">
        <f t="shared" si="10"/>
        <v>M65 Hurd</v>
      </c>
      <c r="AN9" s="370">
        <f>VLOOKUP(AM9,LookupM!$A$1:$B$100,2)</f>
        <v>0.86370000000000002</v>
      </c>
      <c r="AO9" s="370">
        <f t="shared" si="78"/>
        <v>0</v>
      </c>
      <c r="AP9" s="370">
        <f t="shared" si="79"/>
        <v>0</v>
      </c>
      <c r="AQ9" s="371">
        <f t="shared" si="80"/>
        <v>0</v>
      </c>
      <c r="AR9" s="369"/>
      <c r="AS9" s="370" t="str">
        <f t="shared" si="12"/>
        <v>M65 Disc</v>
      </c>
      <c r="AT9" s="370">
        <f>VLOOKUP(AS9,LookupM!$A$1:$B$100,2)</f>
        <v>1.1637</v>
      </c>
      <c r="AU9" s="370">
        <f t="shared" si="81"/>
        <v>0</v>
      </c>
      <c r="AV9" s="370">
        <f t="shared" si="82"/>
        <v>0</v>
      </c>
      <c r="AW9" s="371">
        <f t="shared" si="83"/>
        <v>0</v>
      </c>
      <c r="AX9" s="369"/>
      <c r="AY9" s="370" t="str">
        <f t="shared" si="14"/>
        <v>M65 Pole</v>
      </c>
      <c r="AZ9" s="370">
        <f>VLOOKUP(AY9,LookupM!$A$1:$B$100,2)</f>
        <v>1.5475000000000001</v>
      </c>
      <c r="BA9" s="370">
        <f t="shared" si="84"/>
        <v>0</v>
      </c>
      <c r="BB9" s="370">
        <f t="shared" si="85"/>
        <v>0</v>
      </c>
      <c r="BC9" s="371">
        <f t="shared" si="86"/>
        <v>0</v>
      </c>
      <c r="BD9" s="369"/>
      <c r="BE9" s="370" t="str">
        <f t="shared" si="16"/>
        <v>M65 Jav</v>
      </c>
      <c r="BF9" s="370">
        <f>VLOOKUP(BE9,LookupM!$A$1:$B$100,2)</f>
        <v>1.5620000000000001</v>
      </c>
      <c r="BG9" s="370">
        <f t="shared" si="87"/>
        <v>0</v>
      </c>
      <c r="BH9" s="370">
        <f t="shared" si="88"/>
        <v>0</v>
      </c>
      <c r="BI9" s="371">
        <f t="shared" si="89"/>
        <v>0</v>
      </c>
      <c r="BJ9" s="372"/>
      <c r="BK9" s="373"/>
      <c r="BL9" s="370">
        <f t="shared" si="90"/>
        <v>0</v>
      </c>
      <c r="BM9" s="370" t="str">
        <f t="shared" si="18"/>
        <v>M65 1500</v>
      </c>
      <c r="BN9" s="370">
        <f>VLOOKUP(BM9,LookupM!$A$1:$B$100,2)</f>
        <v>0.75290000000000001</v>
      </c>
      <c r="BO9" s="370">
        <f t="shared" si="91"/>
        <v>0</v>
      </c>
      <c r="BP9" s="370">
        <f t="shared" si="92"/>
        <v>0</v>
      </c>
      <c r="BQ9" s="371">
        <f t="shared" si="93"/>
        <v>0</v>
      </c>
      <c r="BR9" s="411"/>
      <c r="BS9" s="415">
        <f t="shared" si="62"/>
        <v>1649</v>
      </c>
      <c r="BT9" s="322"/>
      <c r="BU9" s="185"/>
      <c r="BV9" s="325"/>
    </row>
    <row r="10" spans="1:74" s="178" customFormat="1" ht="15">
      <c r="A10" s="326">
        <v>7</v>
      </c>
      <c r="B10" s="329" t="s">
        <v>526</v>
      </c>
      <c r="C10" s="255" t="s">
        <v>438</v>
      </c>
      <c r="D10" s="207" t="s">
        <v>439</v>
      </c>
      <c r="E10" s="181"/>
      <c r="F10" s="153" t="s">
        <v>367</v>
      </c>
      <c r="G10" s="182" t="str">
        <f>VLOOKUP(F10, 'Other specs'!$A$41:$B$51,2)</f>
        <v>W00</v>
      </c>
      <c r="H10" s="360">
        <v>13.33</v>
      </c>
      <c r="I10" s="407" t="str">
        <f t="shared" ref="I10:I11" si="94">CONCATENATE($G10, " ",H$1)</f>
        <v>W00 100</v>
      </c>
      <c r="J10" s="407">
        <f>VLOOKUP(I10,LookupW!$A$1:$B$108,2)</f>
        <v>1</v>
      </c>
      <c r="K10" s="407">
        <f t="shared" ref="K10:K11" si="95">CEILING(J10*H10,0.01)</f>
        <v>13.33</v>
      </c>
      <c r="L10" s="407">
        <f t="shared" ref="L10:L11" si="96">IF(K10&gt;0, (FLOOR((17.857*POWER((21-K10),1.81)),1)),0)</f>
        <v>713</v>
      </c>
      <c r="M10" s="408">
        <f t="shared" ref="M10:M11" si="97">L10</f>
        <v>713</v>
      </c>
      <c r="N10" s="360"/>
      <c r="O10" s="407" t="str">
        <f t="shared" ref="O10:O11" si="98">CONCATENATE($G10, " ",N$1)</f>
        <v>W00 Long</v>
      </c>
      <c r="P10" s="407">
        <f>VLOOKUP(O10,LookupW!$A$1:$B$108,2)</f>
        <v>1</v>
      </c>
      <c r="Q10" s="407">
        <f t="shared" ref="Q10:Q11" si="99">FLOOR(P10*N10,0.01)</f>
        <v>0</v>
      </c>
      <c r="R10" s="407">
        <f t="shared" ref="R10:R11" si="100">IF(Q10&gt;0,(FLOOR((0.188807*POWER((Q10*100-210),1.41)),1)),0)</f>
        <v>0</v>
      </c>
      <c r="S10" s="408">
        <f t="shared" ref="S10:S11" si="101">R10</f>
        <v>0</v>
      </c>
      <c r="T10" s="360"/>
      <c r="U10" s="407" t="str">
        <f t="shared" ref="U10:U11" si="102">CONCATENATE($G10, " ",T$1)</f>
        <v>W00 Shot</v>
      </c>
      <c r="V10" s="407">
        <f>VLOOKUP(U10,LookupW!$A$1:$B$108,2)</f>
        <v>1</v>
      </c>
      <c r="W10" s="407">
        <f t="shared" ref="W10:W11" si="103">FLOOR(V10*T10,0.01)</f>
        <v>0</v>
      </c>
      <c r="X10" s="407">
        <f t="shared" ref="X10:X11" si="104">IF(W10&gt;0,(FLOOR((56.0211*POWER((W10-1.5),1.05)),1)),0)</f>
        <v>0</v>
      </c>
      <c r="Y10" s="408">
        <f t="shared" ref="Y10:Y11" si="105">X10</f>
        <v>0</v>
      </c>
      <c r="Z10" s="360"/>
      <c r="AA10" s="407" t="str">
        <f t="shared" ref="AA10:AA11" si="106">CONCATENATE($G10, " ",Z$1)</f>
        <v>W00 High</v>
      </c>
      <c r="AB10" s="407">
        <f>VLOOKUP(AA10,LookupW!$A$1:$B$108,2)</f>
        <v>1</v>
      </c>
      <c r="AC10" s="407">
        <f t="shared" ref="AC10:AC11" si="107">FLOOR(AB10*Z10,0.01)</f>
        <v>0</v>
      </c>
      <c r="AD10" s="407">
        <f t="shared" ref="AD10:AD11" si="108">IF(AC10&gt;0, (FLOOR((1.84523*POWER((AC10*100-75),1.348)),1)),0)</f>
        <v>0</v>
      </c>
      <c r="AE10" s="408">
        <f t="shared" ref="AE10:AE11" si="109">AD10</f>
        <v>0</v>
      </c>
      <c r="AF10" s="360"/>
      <c r="AG10" s="407" t="str">
        <f t="shared" ref="AG10:AG11" si="110">CONCATENATE($G10, " ",AF$1)</f>
        <v>W00 400</v>
      </c>
      <c r="AH10" s="407">
        <f>VLOOKUP(AG10,LookupW!$A$1:$B$108,2)</f>
        <v>1</v>
      </c>
      <c r="AI10" s="407">
        <f t="shared" ref="AI10:AI11" si="111">CEILING(AH10*AF10,0.01)</f>
        <v>0</v>
      </c>
      <c r="AJ10" s="407">
        <f t="shared" ref="AJ10:AJ11" si="112">IF(AI10&gt;0, (FLOOR((1.34285*POWER((91.7-AI10),1.81)),1)),0)</f>
        <v>0</v>
      </c>
      <c r="AK10" s="408">
        <f t="shared" ref="AK10:AK11" si="113">AJ10</f>
        <v>0</v>
      </c>
      <c r="AL10" s="360">
        <v>16.559999999999999</v>
      </c>
      <c r="AM10" s="407" t="str">
        <f t="shared" ref="AM10:AM11" si="114">CONCATENATE($G10, " ",AL$1)</f>
        <v>W00 Hurd</v>
      </c>
      <c r="AN10" s="407">
        <f>VLOOKUP(AM10,LookupW!$A$1:$B$108,2)</f>
        <v>1</v>
      </c>
      <c r="AO10" s="407">
        <f t="shared" ref="AO10:AO11" si="115">CEILING(AN10*AL10,0.01)</f>
        <v>16.559999999999999</v>
      </c>
      <c r="AP10" s="407">
        <f t="shared" ref="AP10:AP11" si="116">IF(AO10&gt;0, (FLOOR((9.23076*POWER((26.7-AO10),1.835)),1)),0)</f>
        <v>647</v>
      </c>
      <c r="AQ10" s="408">
        <f t="shared" ref="AQ10:AQ11" si="117">AP10</f>
        <v>647</v>
      </c>
      <c r="AR10" s="360"/>
      <c r="AS10" s="407" t="str">
        <f t="shared" ref="AS10:AS11" si="118">CONCATENATE($G10, " ",AR$1)</f>
        <v>W00 Disc</v>
      </c>
      <c r="AT10" s="407">
        <f>VLOOKUP(AS10,LookupW!$A$1:$B$108,2)</f>
        <v>1</v>
      </c>
      <c r="AU10" s="407">
        <f t="shared" ref="AU10:AU11" si="119">FLOOR(AT10*AR10,0.01)</f>
        <v>0</v>
      </c>
      <c r="AV10" s="407">
        <f t="shared" ref="AV10:AV11" si="120">IF(AU10&gt;0,(FLOOR((12.3311*POWER((AU10-3),1.1)),1)), 0)</f>
        <v>0</v>
      </c>
      <c r="AW10" s="408">
        <f t="shared" ref="AW10:AW11" si="121">AV10</f>
        <v>0</v>
      </c>
      <c r="AX10" s="360">
        <v>3</v>
      </c>
      <c r="AY10" s="407" t="str">
        <f t="shared" ref="AY10:AY11" si="122">CONCATENATE($G10, " ",AX$1)</f>
        <v>W00 Pole</v>
      </c>
      <c r="AZ10" s="407">
        <f>VLOOKUP(AY10,LookupW!$A$1:$B$108,2)</f>
        <v>1</v>
      </c>
      <c r="BA10" s="407">
        <f t="shared" ref="BA10:BA11" si="123">FLOOR(AZ10*AX10,0.01)</f>
        <v>3</v>
      </c>
      <c r="BB10" s="407">
        <f t="shared" ref="BB10:BB11" si="124">IF(BA10&gt;0, (FLOOR((0.44125*POWER((BA10*100-100),1.35)),1)), 0)</f>
        <v>563</v>
      </c>
      <c r="BC10" s="408">
        <f t="shared" ref="BC10:BC11" si="125">BB10</f>
        <v>563</v>
      </c>
      <c r="BD10" s="360"/>
      <c r="BE10" s="407" t="str">
        <f t="shared" ref="BE10:BE11" si="126">CONCATENATE($G10, " ",BD$1)</f>
        <v>W00 Jav</v>
      </c>
      <c r="BF10" s="407">
        <f>VLOOKUP(BE10,LookupW!$A$1:$B$108,2)</f>
        <v>1</v>
      </c>
      <c r="BG10" s="407">
        <f t="shared" ref="BG10:BG11" si="127">FLOOR(BF10*BD10,0.01)</f>
        <v>0</v>
      </c>
      <c r="BH10" s="407">
        <f t="shared" ref="BH10:BH11" si="128">IF(BG10&gt;0, (FLOOR((15.9803*POWER((BG10-3.8),1.04)),1)), 0)</f>
        <v>0</v>
      </c>
      <c r="BI10" s="408">
        <f t="shared" ref="BI10:BI11" si="129">BH10</f>
        <v>0</v>
      </c>
      <c r="BJ10" s="363"/>
      <c r="BK10" s="364"/>
      <c r="BL10" s="407">
        <f t="shared" ref="BL10:BL11" si="130">BJ10*60+BK10</f>
        <v>0</v>
      </c>
      <c r="BM10" s="407" t="str">
        <f t="shared" ref="BM10:BM11" si="131">CONCATENATE($G10, " ",BJ$1)</f>
        <v>W00 1500</v>
      </c>
      <c r="BN10" s="407">
        <f>VLOOKUP(BM10,LookupW!$A$1:$B$108,2)</f>
        <v>1</v>
      </c>
      <c r="BO10" s="407">
        <f t="shared" ref="BO10:BO11" si="132">CEILING(BN10*BL10,0.01)</f>
        <v>0</v>
      </c>
      <c r="BP10" s="407">
        <f t="shared" ref="BP10:BP11" si="133">IF(BO10&gt;0, (FLOOR((0.02883*POWER((535-BO10),1.88)),1)),0)</f>
        <v>0</v>
      </c>
      <c r="BQ10" s="408">
        <f t="shared" ref="BQ10:BQ11" si="134">BP10</f>
        <v>0</v>
      </c>
      <c r="BR10" s="411"/>
      <c r="BS10" s="410">
        <f t="shared" ref="BS10:BS11" si="135">BQ10+BI10+S10+AK10+Y10+AE10+AQ10+BC10+AW10+M10</f>
        <v>1923</v>
      </c>
      <c r="BT10" s="320">
        <f>SUM(BS10:BS13)</f>
        <v>6225</v>
      </c>
      <c r="BU10" s="216"/>
      <c r="BV10" s="323">
        <f>_xlfn.RANK.EQ(BT10,BT$3:BT$25,0)</f>
        <v>4</v>
      </c>
    </row>
    <row r="11" spans="1:74" s="178" customFormat="1" ht="15">
      <c r="A11" s="327"/>
      <c r="B11" s="330"/>
      <c r="C11" s="256" t="s">
        <v>440</v>
      </c>
      <c r="D11" s="192" t="s">
        <v>441</v>
      </c>
      <c r="E11" s="180"/>
      <c r="F11" s="154" t="s">
        <v>369</v>
      </c>
      <c r="G11" s="183" t="str">
        <f>VLOOKUP(F11, 'Other specs'!$A$41:$B$51,2)</f>
        <v>W00</v>
      </c>
      <c r="H11" s="365"/>
      <c r="I11" s="350" t="str">
        <f t="shared" si="94"/>
        <v>W00 100</v>
      </c>
      <c r="J11" s="350">
        <f>VLOOKUP(I11,LookupW!$A$1:$B$108,2)</f>
        <v>1</v>
      </c>
      <c r="K11" s="350">
        <f t="shared" si="95"/>
        <v>0</v>
      </c>
      <c r="L11" s="350">
        <f t="shared" si="96"/>
        <v>0</v>
      </c>
      <c r="M11" s="374">
        <f t="shared" si="97"/>
        <v>0</v>
      </c>
      <c r="N11" s="365"/>
      <c r="O11" s="350" t="str">
        <f t="shared" si="98"/>
        <v>W00 Long</v>
      </c>
      <c r="P11" s="350">
        <f>VLOOKUP(O11,LookupW!$A$1:$B$108,2)</f>
        <v>1</v>
      </c>
      <c r="Q11" s="350">
        <f t="shared" si="99"/>
        <v>0</v>
      </c>
      <c r="R11" s="350">
        <f t="shared" si="100"/>
        <v>0</v>
      </c>
      <c r="S11" s="374">
        <f t="shared" si="101"/>
        <v>0</v>
      </c>
      <c r="T11" s="365"/>
      <c r="U11" s="350" t="str">
        <f t="shared" si="102"/>
        <v>W00 Shot</v>
      </c>
      <c r="V11" s="350">
        <f>VLOOKUP(U11,LookupW!$A$1:$B$108,2)</f>
        <v>1</v>
      </c>
      <c r="W11" s="350">
        <f t="shared" si="103"/>
        <v>0</v>
      </c>
      <c r="X11" s="350">
        <f t="shared" si="104"/>
        <v>0</v>
      </c>
      <c r="Y11" s="374">
        <f t="shared" si="105"/>
        <v>0</v>
      </c>
      <c r="Z11" s="365"/>
      <c r="AA11" s="350" t="str">
        <f t="shared" si="106"/>
        <v>W00 High</v>
      </c>
      <c r="AB11" s="350">
        <f>VLOOKUP(AA11,LookupW!$A$1:$B$108,2)</f>
        <v>1</v>
      </c>
      <c r="AC11" s="350">
        <f t="shared" si="107"/>
        <v>0</v>
      </c>
      <c r="AD11" s="350">
        <f t="shared" si="108"/>
        <v>0</v>
      </c>
      <c r="AE11" s="374">
        <f t="shared" si="109"/>
        <v>0</v>
      </c>
      <c r="AF11" s="365">
        <v>60.82</v>
      </c>
      <c r="AG11" s="350" t="str">
        <f t="shared" si="110"/>
        <v>W00 400</v>
      </c>
      <c r="AH11" s="350">
        <f>VLOOKUP(AG11,LookupW!$A$1:$B$108,2)</f>
        <v>1</v>
      </c>
      <c r="AI11" s="350">
        <f t="shared" si="111"/>
        <v>60.82</v>
      </c>
      <c r="AJ11" s="350">
        <f t="shared" si="112"/>
        <v>667</v>
      </c>
      <c r="AK11" s="374">
        <f t="shared" si="113"/>
        <v>667</v>
      </c>
      <c r="AL11" s="365"/>
      <c r="AM11" s="350" t="str">
        <f t="shared" si="114"/>
        <v>W00 Hurd</v>
      </c>
      <c r="AN11" s="350">
        <f>VLOOKUP(AM11,LookupW!$A$1:$B$108,2)</f>
        <v>1</v>
      </c>
      <c r="AO11" s="350">
        <f t="shared" si="115"/>
        <v>0</v>
      </c>
      <c r="AP11" s="350">
        <f t="shared" si="116"/>
        <v>0</v>
      </c>
      <c r="AQ11" s="374">
        <f t="shared" si="117"/>
        <v>0</v>
      </c>
      <c r="AR11" s="365"/>
      <c r="AS11" s="350" t="str">
        <f t="shared" si="118"/>
        <v>W00 Disc</v>
      </c>
      <c r="AT11" s="350">
        <f>VLOOKUP(AS11,LookupW!$A$1:$B$108,2)</f>
        <v>1</v>
      </c>
      <c r="AU11" s="350">
        <f t="shared" si="119"/>
        <v>0</v>
      </c>
      <c r="AV11" s="350">
        <f t="shared" si="120"/>
        <v>0</v>
      </c>
      <c r="AW11" s="374">
        <f t="shared" si="121"/>
        <v>0</v>
      </c>
      <c r="AX11" s="365"/>
      <c r="AY11" s="350" t="str">
        <f t="shared" si="122"/>
        <v>W00 Pole</v>
      </c>
      <c r="AZ11" s="350">
        <f>VLOOKUP(AY11,LookupW!$A$1:$B$108,2)</f>
        <v>1</v>
      </c>
      <c r="BA11" s="350">
        <f t="shared" si="123"/>
        <v>0</v>
      </c>
      <c r="BB11" s="350">
        <f t="shared" si="124"/>
        <v>0</v>
      </c>
      <c r="BC11" s="374">
        <f t="shared" si="125"/>
        <v>0</v>
      </c>
      <c r="BD11" s="365"/>
      <c r="BE11" s="350" t="str">
        <f t="shared" si="126"/>
        <v>W00 Jav</v>
      </c>
      <c r="BF11" s="350">
        <f>VLOOKUP(BE11,LookupW!$A$1:$B$108,2)</f>
        <v>1</v>
      </c>
      <c r="BG11" s="350">
        <f t="shared" si="127"/>
        <v>0</v>
      </c>
      <c r="BH11" s="350">
        <f t="shared" si="128"/>
        <v>0</v>
      </c>
      <c r="BI11" s="374">
        <f t="shared" si="129"/>
        <v>0</v>
      </c>
      <c r="BJ11" s="367">
        <v>5</v>
      </c>
      <c r="BK11" s="368">
        <v>24.78</v>
      </c>
      <c r="BL11" s="350">
        <f t="shared" si="130"/>
        <v>324.77999999999997</v>
      </c>
      <c r="BM11" s="350" t="str">
        <f t="shared" si="131"/>
        <v>W00 1500</v>
      </c>
      <c r="BN11" s="350">
        <f>VLOOKUP(BM11,LookupW!$A$1:$B$108,2)</f>
        <v>1</v>
      </c>
      <c r="BO11" s="350">
        <f t="shared" si="132"/>
        <v>324.78000000000003</v>
      </c>
      <c r="BP11" s="350">
        <f t="shared" si="133"/>
        <v>670</v>
      </c>
      <c r="BQ11" s="374">
        <f t="shared" si="134"/>
        <v>670</v>
      </c>
      <c r="BR11" s="411"/>
      <c r="BS11" s="416">
        <f t="shared" si="135"/>
        <v>1337</v>
      </c>
      <c r="BT11" s="321"/>
      <c r="BU11" s="184"/>
      <c r="BV11" s="324"/>
    </row>
    <row r="12" spans="1:74" s="178" customFormat="1" ht="15">
      <c r="A12" s="327"/>
      <c r="B12" s="330"/>
      <c r="C12" s="157" t="s">
        <v>444</v>
      </c>
      <c r="D12" s="157" t="s">
        <v>441</v>
      </c>
      <c r="E12" s="148"/>
      <c r="F12" s="157" t="s">
        <v>360</v>
      </c>
      <c r="G12" s="149" t="s">
        <v>162</v>
      </c>
      <c r="H12" s="365"/>
      <c r="I12" s="350" t="str">
        <f t="shared" ref="I12" si="136">CONCATENATE($G12, " ",H$1)</f>
        <v>M00 100</v>
      </c>
      <c r="J12" s="350">
        <f>VLOOKUP(I12,LookupM!$A$1:$B$100,2)</f>
        <v>1</v>
      </c>
      <c r="K12" s="350">
        <f>CEILING(J12*H12,0.01)</f>
        <v>0</v>
      </c>
      <c r="L12" s="350">
        <f>IF(K12&gt;0, (FLOOR((25.4347*POWER((18-K12),1.81)),1)),0)</f>
        <v>0</v>
      </c>
      <c r="M12" s="417">
        <f>L12</f>
        <v>0</v>
      </c>
      <c r="N12" s="365">
        <v>6.22</v>
      </c>
      <c r="O12" s="350" t="str">
        <f t="shared" ref="O12" si="137">CONCATENATE($G12, " ",N$1)</f>
        <v>M00 Long</v>
      </c>
      <c r="P12" s="350">
        <f>VLOOKUP(O12,LookupM!$A$1:$B$100,2)</f>
        <v>1</v>
      </c>
      <c r="Q12" s="350">
        <f>FLOOR(P12*N12,0.01)</f>
        <v>6.22</v>
      </c>
      <c r="R12" s="350">
        <f>IF(Q12&gt;0, (FLOOR((0.14354*POWER((Q12*100-220),1.4)),1)),0)</f>
        <v>635</v>
      </c>
      <c r="S12" s="417">
        <f>R12</f>
        <v>635</v>
      </c>
      <c r="T12" s="365"/>
      <c r="U12" s="350" t="str">
        <f t="shared" ref="U12" si="138">CONCATENATE($G12, " ",T$1)</f>
        <v>M00 Shot</v>
      </c>
      <c r="V12" s="350">
        <f>VLOOKUP(U12,LookupM!$A$1:$B$100,2)</f>
        <v>1</v>
      </c>
      <c r="W12" s="350">
        <f>FLOOR(V12*T12,0.01)</f>
        <v>0</v>
      </c>
      <c r="X12" s="350">
        <f>IF(W12&gt;0, (FLOOR((51.39*POWER((W12-1.5),1.05)),1)),0)</f>
        <v>0</v>
      </c>
      <c r="Y12" s="417">
        <f>X12</f>
        <v>0</v>
      </c>
      <c r="Z12" s="365">
        <v>1.7</v>
      </c>
      <c r="AA12" s="350" t="str">
        <f t="shared" ref="AA12" si="139">CONCATENATE($G12, " ",Z$1)</f>
        <v>M00 High</v>
      </c>
      <c r="AB12" s="350">
        <f>VLOOKUP(AA12,LookupM!$A$1:$B$100,2)</f>
        <v>1</v>
      </c>
      <c r="AC12" s="350">
        <f>FLOOR(AB12*Z12,0.01)</f>
        <v>1.7</v>
      </c>
      <c r="AD12" s="350">
        <f>IF(AC12&gt;0, (FLOOR((0.8465*POWER((AC12*100-75),1.42)),1)),0)</f>
        <v>544</v>
      </c>
      <c r="AE12" s="417">
        <f>AD12</f>
        <v>544</v>
      </c>
      <c r="AF12" s="365"/>
      <c r="AG12" s="350" t="str">
        <f t="shared" ref="AG12" si="140">CONCATENATE($G12, " ",AF$1)</f>
        <v>M00 400</v>
      </c>
      <c r="AH12" s="350">
        <f>VLOOKUP(AG12,LookupM!$A$1:$B$100,2)</f>
        <v>1</v>
      </c>
      <c r="AI12" s="350">
        <f>CEILING(AH12*AF12,0.01)</f>
        <v>0</v>
      </c>
      <c r="AJ12" s="350">
        <f>IF(AI12&gt;0, (FLOOR((1.53775*POWER((82-AI12),1.81)),1)),0)</f>
        <v>0</v>
      </c>
      <c r="AK12" s="417">
        <f>AJ12</f>
        <v>0</v>
      </c>
      <c r="AL12" s="365"/>
      <c r="AM12" s="418"/>
      <c r="AN12" s="418"/>
      <c r="AO12" s="418"/>
      <c r="AP12" s="418">
        <f>IF(AL12&gt;0, (VLOOKUP(AL12, LookupU17HB!$A$1:$B$1233,2)),0)</f>
        <v>0</v>
      </c>
      <c r="AQ12" s="417">
        <f>AP12</f>
        <v>0</v>
      </c>
      <c r="AR12" s="365"/>
      <c r="AS12" s="350" t="str">
        <f t="shared" ref="AS12" si="141">CONCATENATE($G12, " ",AR$1)</f>
        <v>M00 Disc</v>
      </c>
      <c r="AT12" s="350">
        <f>VLOOKUP(AS12,LookupM!$A$1:$B$100,2)</f>
        <v>1</v>
      </c>
      <c r="AU12" s="350">
        <f>FLOOR(AT12*AR12,0.01)</f>
        <v>0</v>
      </c>
      <c r="AV12" s="350">
        <f>IF(AU12&gt;0, (FLOOR((12.91*POWER((AU12-4),1.1)),1)),0)</f>
        <v>0</v>
      </c>
      <c r="AW12" s="417">
        <f>AV12</f>
        <v>0</v>
      </c>
      <c r="AX12" s="365"/>
      <c r="AY12" s="350" t="str">
        <f t="shared" ref="AY12" si="142">CONCATENATE($G12, " ",AX$1)</f>
        <v>M00 Pole</v>
      </c>
      <c r="AZ12" s="350">
        <f>VLOOKUP(AY12,LookupM!$A$1:$B$100,2)</f>
        <v>1</v>
      </c>
      <c r="BA12" s="350">
        <f>FLOOR(AZ12*AX12,0.01)</f>
        <v>0</v>
      </c>
      <c r="BB12" s="350">
        <f>IF(BA12&gt;0, (FLOOR((0.2797*POWER((BA12*100-100),1.35)),1)),0)</f>
        <v>0</v>
      </c>
      <c r="BC12" s="417">
        <f>BB12</f>
        <v>0</v>
      </c>
      <c r="BD12" s="365">
        <v>49.83</v>
      </c>
      <c r="BE12" s="350" t="str">
        <f t="shared" ref="BE12" si="143">CONCATENATE($G12, " ",BD$1)</f>
        <v>M00 Jav</v>
      </c>
      <c r="BF12" s="350">
        <f>VLOOKUP(BE12,LookupM!$A$1:$B$100,2)</f>
        <v>1</v>
      </c>
      <c r="BG12" s="350">
        <f>FLOOR(BF12*BD12,0.01)</f>
        <v>49.83</v>
      </c>
      <c r="BH12" s="350">
        <f>IF(BG12&gt;0, (FLOOR((10.14*POWER((BG12-7),1.08)),1)),0)</f>
        <v>586</v>
      </c>
      <c r="BI12" s="417">
        <f>BH12</f>
        <v>586</v>
      </c>
      <c r="BJ12" s="367"/>
      <c r="BK12" s="368"/>
      <c r="BL12" s="350">
        <f>BJ12*60+BK12</f>
        <v>0</v>
      </c>
      <c r="BM12" s="350" t="str">
        <f>CONCATENATE($G12, " ",BJ$1)</f>
        <v>M00 1500</v>
      </c>
      <c r="BN12" s="350">
        <f>VLOOKUP(BM12,LookupM!$A$1:$B$100,2)</f>
        <v>1</v>
      </c>
      <c r="BO12" s="350">
        <f>CEILING(BN12*BL12,0.01)</f>
        <v>0</v>
      </c>
      <c r="BP12" s="350">
        <f>IF(BO12&gt;0, (FLOOR((0.03768*POWER((480-BO12),1.85)),1)),0)</f>
        <v>0</v>
      </c>
      <c r="BQ12" s="417">
        <f>BP12</f>
        <v>0</v>
      </c>
      <c r="BR12" s="411"/>
      <c r="BS12" s="422">
        <f t="shared" ref="BS12:BS21" si="144">BQ12+BI12+S12+AK12+Y12+AE12+AQ12+BC12+AW12+M12</f>
        <v>1765</v>
      </c>
      <c r="BT12" s="321"/>
      <c r="BU12" s="184"/>
      <c r="BV12" s="324"/>
    </row>
    <row r="13" spans="1:74" s="179" customFormat="1" thickBot="1">
      <c r="A13" s="328"/>
      <c r="B13" s="331"/>
      <c r="C13" s="254" t="s">
        <v>442</v>
      </c>
      <c r="D13" s="228" t="s">
        <v>443</v>
      </c>
      <c r="E13" s="228"/>
      <c r="F13" s="158" t="s">
        <v>370</v>
      </c>
      <c r="G13" s="189" t="str">
        <f>VLOOKUP(F13,'Other specs'!$A$67:$B$78,2)</f>
        <v>M00</v>
      </c>
      <c r="H13" s="369"/>
      <c r="I13" s="370" t="str">
        <f>CONCATENATE($G13, " ",H$1)</f>
        <v>M00 100</v>
      </c>
      <c r="J13" s="370">
        <f>VLOOKUP(I13,LookupM!$A$1:$B$100,2)</f>
        <v>1</v>
      </c>
      <c r="K13" s="370">
        <f t="shared" ref="K13:K21" si="145">CEILING(J13*H13,0.01)</f>
        <v>0</v>
      </c>
      <c r="L13" s="370">
        <f t="shared" ref="L13" si="146">IF(K13&gt;0, (FLOOR((25.4347*POWER((18-K13),1.81)),1)),0)</f>
        <v>0</v>
      </c>
      <c r="M13" s="371">
        <f t="shared" ref="M13:M21" si="147">L13</f>
        <v>0</v>
      </c>
      <c r="N13" s="369"/>
      <c r="O13" s="370" t="str">
        <f>CONCATENATE($G13, " ",N$1)</f>
        <v>M00 Long</v>
      </c>
      <c r="P13" s="370">
        <f>VLOOKUP(O13,LookupM!$A$1:$B$100,2)</f>
        <v>1</v>
      </c>
      <c r="Q13" s="370">
        <f t="shared" ref="Q13:Q21" si="148">FLOOR(P13*N13,0.01)</f>
        <v>0</v>
      </c>
      <c r="R13" s="370">
        <f t="shared" ref="R13" si="149">IF(Q13&gt;0, (FLOOR((0.14354*POWER((Q13*100-220),1.4)),1)),0)</f>
        <v>0</v>
      </c>
      <c r="S13" s="371">
        <f t="shared" ref="S13:S21" si="150">R13</f>
        <v>0</v>
      </c>
      <c r="T13" s="369">
        <v>11.7</v>
      </c>
      <c r="U13" s="370" t="str">
        <f>CONCATENATE($G13, " ",T$1)</f>
        <v>M00 Shot</v>
      </c>
      <c r="V13" s="370">
        <f>VLOOKUP(U13,LookupM!$A$1:$B$100,2)</f>
        <v>1</v>
      </c>
      <c r="W13" s="370">
        <f t="shared" ref="W13:W21" si="151">FLOOR(V13*T13,0.01)</f>
        <v>11.700000000000001</v>
      </c>
      <c r="X13" s="370">
        <f t="shared" ref="X13" si="152">IF(W13&gt;0, (FLOOR((51.39*POWER((W13-1.5),1.05)),1)),0)</f>
        <v>588</v>
      </c>
      <c r="Y13" s="371">
        <f t="shared" ref="Y13:Y21" si="153">X13</f>
        <v>588</v>
      </c>
      <c r="Z13" s="369"/>
      <c r="AA13" s="370" t="str">
        <f>CONCATENATE($G13, " ",Z$1)</f>
        <v>M00 High</v>
      </c>
      <c r="AB13" s="370">
        <f>VLOOKUP(AA13,LookupM!$A$1:$B$100,2)</f>
        <v>1</v>
      </c>
      <c r="AC13" s="370">
        <f t="shared" ref="AC13:AC21" si="154">FLOOR(AB13*Z13,0.01)</f>
        <v>0</v>
      </c>
      <c r="AD13" s="370">
        <f t="shared" ref="AD13" si="155">IF(AC13&gt;0, (FLOOR((0.8465*POWER((AC13*100-75),1.42)),1)),0)</f>
        <v>0</v>
      </c>
      <c r="AE13" s="371">
        <f t="shared" ref="AE13:AE21" si="156">AD13</f>
        <v>0</v>
      </c>
      <c r="AF13" s="369"/>
      <c r="AG13" s="370" t="str">
        <f>CONCATENATE($G13, " ",AF$1)</f>
        <v>M00 400</v>
      </c>
      <c r="AH13" s="370">
        <f>VLOOKUP(AG13,LookupM!$A$1:$B$100,2)</f>
        <v>1</v>
      </c>
      <c r="AI13" s="370">
        <f t="shared" ref="AI13:AI21" si="157">CEILING(AH13*AF13,0.01)</f>
        <v>0</v>
      </c>
      <c r="AJ13" s="370">
        <f t="shared" ref="AJ13" si="158">IF(AI13&gt;0, (FLOOR((1.53775*POWER((82-AI13),1.81)),1)),0)</f>
        <v>0</v>
      </c>
      <c r="AK13" s="371">
        <f t="shared" ref="AK13:AK21" si="159">AJ13</f>
        <v>0</v>
      </c>
      <c r="AL13" s="369"/>
      <c r="AM13" s="370" t="str">
        <f>CONCATENATE($G13, " ",AL$1)</f>
        <v>M00 Hurd</v>
      </c>
      <c r="AN13" s="370">
        <f>VLOOKUP(AM13,LookupM!$A$1:$B$100,2)</f>
        <v>1</v>
      </c>
      <c r="AO13" s="370">
        <f t="shared" ref="AO13:AO21" si="160">CEILING(AN13*AL13,0.01)</f>
        <v>0</v>
      </c>
      <c r="AP13" s="370">
        <f t="shared" ref="AP13" si="161">IF(AO13&gt;0, (FLOOR((5.74352*POWER((28.5-AO13),1.92)),1)),0)</f>
        <v>0</v>
      </c>
      <c r="AQ13" s="371">
        <f t="shared" ref="AQ13:AQ21" si="162">AP13</f>
        <v>0</v>
      </c>
      <c r="AR13" s="369">
        <v>37.39</v>
      </c>
      <c r="AS13" s="370" t="str">
        <f>CONCATENATE($G13, " ",AR$1)</f>
        <v>M00 Disc</v>
      </c>
      <c r="AT13" s="370">
        <f>VLOOKUP(AS13,LookupM!$A$1:$B$100,2)</f>
        <v>1</v>
      </c>
      <c r="AU13" s="370">
        <f t="shared" ref="AU13:AU21" si="163">FLOOR(AT13*AR13,0.01)</f>
        <v>37.39</v>
      </c>
      <c r="AV13" s="370">
        <f t="shared" ref="AV13" si="164">IF(AU13&gt;0, (FLOOR((12.91*POWER((AU13-4),1.1)),1)),0)</f>
        <v>612</v>
      </c>
      <c r="AW13" s="371">
        <f t="shared" ref="AW13:AW21" si="165">AV13</f>
        <v>612</v>
      </c>
      <c r="AX13" s="369"/>
      <c r="AY13" s="370" t="str">
        <f>CONCATENATE($G13, " ",AX$1)</f>
        <v>M00 Pole</v>
      </c>
      <c r="AZ13" s="370">
        <f>VLOOKUP(AY13,LookupM!$A$1:$B$100,2)</f>
        <v>1</v>
      </c>
      <c r="BA13" s="370">
        <f t="shared" ref="BA13:BA21" si="166">FLOOR(AZ13*AX13,0.01)</f>
        <v>0</v>
      </c>
      <c r="BB13" s="370">
        <f t="shared" ref="BB13" si="167">IF(BA13&gt;0, (FLOOR((0.2797*POWER((BA13*100-100),1.35)),1)),0)</f>
        <v>0</v>
      </c>
      <c r="BC13" s="371">
        <f t="shared" ref="BC13:BC21" si="168">BB13</f>
        <v>0</v>
      </c>
      <c r="BD13" s="369"/>
      <c r="BE13" s="370" t="str">
        <f>CONCATENATE($G13, " ",BD$1)</f>
        <v>M00 Jav</v>
      </c>
      <c r="BF13" s="370">
        <f>VLOOKUP(BE13,LookupM!$A$1:$B$100,2)</f>
        <v>1</v>
      </c>
      <c r="BG13" s="370">
        <f t="shared" ref="BG13:BG21" si="169">FLOOR(BF13*BD13,0.01)</f>
        <v>0</v>
      </c>
      <c r="BH13" s="370">
        <f t="shared" ref="BH13" si="170">IF(BG13&gt;0, (FLOOR((10.14*POWER((BG13-7),1.08)),1)),0)</f>
        <v>0</v>
      </c>
      <c r="BI13" s="371">
        <f t="shared" ref="BI13:BI21" si="171">BH13</f>
        <v>0</v>
      </c>
      <c r="BJ13" s="372"/>
      <c r="BK13" s="373"/>
      <c r="BL13" s="370">
        <f t="shared" ref="BL13:BL21" si="172">BJ13*60+BK13</f>
        <v>0</v>
      </c>
      <c r="BM13" s="370" t="str">
        <f t="shared" ref="BM13:BM21" si="173">CONCATENATE($G13, " ",BJ$1)</f>
        <v>M00 1500</v>
      </c>
      <c r="BN13" s="370">
        <f>VLOOKUP(BM13,LookupM!$A$1:$B$100,2)</f>
        <v>1</v>
      </c>
      <c r="BO13" s="370">
        <f t="shared" ref="BO13:BO21" si="174">CEILING(BN13*BL13,0.01)</f>
        <v>0</v>
      </c>
      <c r="BP13" s="370">
        <f t="shared" ref="BP13" si="175">IF(BO13&gt;0, (FLOOR((0.03768*POWER((480-BO13),1.85)),1)),0)</f>
        <v>0</v>
      </c>
      <c r="BQ13" s="371">
        <f t="shared" ref="BQ13:BQ21" si="176">BP13</f>
        <v>0</v>
      </c>
      <c r="BR13" s="411"/>
      <c r="BS13" s="415">
        <f t="shared" si="144"/>
        <v>1200</v>
      </c>
      <c r="BT13" s="322"/>
      <c r="BU13" s="222"/>
      <c r="BV13" s="325"/>
    </row>
    <row r="14" spans="1:74" ht="15">
      <c r="A14" s="326">
        <v>8</v>
      </c>
      <c r="B14" s="329" t="s">
        <v>427</v>
      </c>
      <c r="C14" s="181" t="s">
        <v>431</v>
      </c>
      <c r="D14" s="181" t="s">
        <v>432</v>
      </c>
      <c r="E14" s="181"/>
      <c r="F14" s="153" t="s">
        <v>16</v>
      </c>
      <c r="G14" s="182" t="str">
        <f>VLOOKUP(F14, 'Other specs'!$A$41:$B$51,2)</f>
        <v>W55</v>
      </c>
      <c r="H14" s="424">
        <v>14.23</v>
      </c>
      <c r="I14" s="407" t="str">
        <f>CONCATENATE($G14, " ",H$1)</f>
        <v>W55 100</v>
      </c>
      <c r="J14" s="407">
        <f>VLOOKUP(I14,LookupW!$A$1:$B$108,2)</f>
        <v>0.84919999999999995</v>
      </c>
      <c r="K14" s="407">
        <f t="shared" ref="K14" si="177">CEILING(J14*H14,0.01)</f>
        <v>12.09</v>
      </c>
      <c r="L14" s="407">
        <f t="shared" ref="L14" si="178">IF(K14&gt;0, (FLOOR((17.857*POWER((21-K14),1.81)),1)),0)</f>
        <v>935</v>
      </c>
      <c r="M14" s="408">
        <f t="shared" ref="M14" si="179">L14</f>
        <v>935</v>
      </c>
      <c r="N14" s="360"/>
      <c r="O14" s="407" t="str">
        <f>CONCATENATE($G14, " ",N$1)</f>
        <v>W55 Long</v>
      </c>
      <c r="P14" s="407">
        <f>VLOOKUP(O14,LookupW!$A$1:$B$108,2)</f>
        <v>1.3405</v>
      </c>
      <c r="Q14" s="407">
        <f t="shared" ref="Q14" si="180">FLOOR(P14*N14,0.01)</f>
        <v>0</v>
      </c>
      <c r="R14" s="407">
        <f t="shared" ref="R14" si="181">IF(Q14&gt;0,(FLOOR((0.188807*POWER((Q14*100-210),1.41)),1)),0)</f>
        <v>0</v>
      </c>
      <c r="S14" s="408">
        <f t="shared" ref="S14" si="182">R14</f>
        <v>0</v>
      </c>
      <c r="T14" s="360"/>
      <c r="U14" s="407" t="str">
        <f>CONCATENATE($G14, " ",T$1)</f>
        <v>W55 Shot</v>
      </c>
      <c r="V14" s="407">
        <f>VLOOKUP(U14,LookupW!$A$1:$B$108,2)</f>
        <v>1.3706</v>
      </c>
      <c r="W14" s="407">
        <f t="shared" ref="W14" si="183">FLOOR(V14*T14,0.01)</f>
        <v>0</v>
      </c>
      <c r="X14" s="407">
        <f t="shared" ref="X14" si="184">IF(W14&gt;0,(FLOOR((56.0211*POWER((W14-1.5),1.05)),1)),0)</f>
        <v>0</v>
      </c>
      <c r="Y14" s="408">
        <f t="shared" ref="Y14" si="185">X14</f>
        <v>0</v>
      </c>
      <c r="Z14" s="360"/>
      <c r="AA14" s="407" t="str">
        <f>CONCATENATE($G14, " ",Z$1)</f>
        <v>W55 High</v>
      </c>
      <c r="AB14" s="407">
        <f>VLOOKUP(AA14,LookupW!$A$1:$B$108,2)</f>
        <v>1.2972999999999999</v>
      </c>
      <c r="AC14" s="407">
        <f t="shared" ref="AC14" si="186">FLOOR(AB14*Z14,0.01)</f>
        <v>0</v>
      </c>
      <c r="AD14" s="407">
        <f t="shared" ref="AD14" si="187">IF(AC14&gt;0, (FLOOR((1.84523*POWER((AC14*100-75),1.348)),1)),0)</f>
        <v>0</v>
      </c>
      <c r="AE14" s="408">
        <f t="shared" ref="AE14" si="188">AD14</f>
        <v>0</v>
      </c>
      <c r="AF14" s="360"/>
      <c r="AG14" s="407" t="str">
        <f>CONCATENATE($G14, " ",AF$1)</f>
        <v>W55 400</v>
      </c>
      <c r="AH14" s="407">
        <f>VLOOKUP(AG14,LookupW!$A$1:$B$108,2)</f>
        <v>0.81669999999999998</v>
      </c>
      <c r="AI14" s="407">
        <f t="shared" ref="AI14" si="189">CEILING(AH14*AF14,0.01)</f>
        <v>0</v>
      </c>
      <c r="AJ14" s="407">
        <f t="shared" ref="AJ14" si="190">IF(AI14&gt;0, (FLOOR((1.34285*POWER((91.7-AI14),1.81)),1)),0)</f>
        <v>0</v>
      </c>
      <c r="AK14" s="408">
        <f t="shared" ref="AK14" si="191">AJ14</f>
        <v>0</v>
      </c>
      <c r="AL14" s="424">
        <v>14.27</v>
      </c>
      <c r="AM14" s="407" t="str">
        <f>CONCATENATE($G14, " ",AL$1)</f>
        <v>W55 Hurd</v>
      </c>
      <c r="AN14" s="407">
        <f>VLOOKUP(AM14,LookupW!$A$1:$B$108,2)</f>
        <v>1.0044</v>
      </c>
      <c r="AO14" s="407">
        <f t="shared" ref="AO14" si="192">CEILING(AN14*AL14,0.01)</f>
        <v>14.34</v>
      </c>
      <c r="AP14" s="407">
        <f t="shared" ref="AP14" si="193">IF(AO14&gt;0, (FLOOR((9.23076*POWER((26.7-AO14),1.835)),1)),0)</f>
        <v>931</v>
      </c>
      <c r="AQ14" s="408">
        <f t="shared" ref="AQ14" si="194">AP14</f>
        <v>931</v>
      </c>
      <c r="AR14" s="360"/>
      <c r="AS14" s="407" t="str">
        <f>CONCATENATE($G14, " ",AR$1)</f>
        <v>W55 Disc</v>
      </c>
      <c r="AT14" s="407">
        <f>VLOOKUP(AS14,LookupW!$A$1:$B$108,2)</f>
        <v>1.4407000000000001</v>
      </c>
      <c r="AU14" s="407">
        <f t="shared" ref="AU14" si="195">FLOOR(AT14*AR14,0.01)</f>
        <v>0</v>
      </c>
      <c r="AV14" s="407">
        <f t="shared" ref="AV14" si="196">IF(AU14&gt;0,(FLOOR((12.3311*POWER((AU14-3),1.1)),1)), 0)</f>
        <v>0</v>
      </c>
      <c r="AW14" s="408">
        <f t="shared" ref="AW14" si="197">AV14</f>
        <v>0</v>
      </c>
      <c r="AX14" s="360"/>
      <c r="AY14" s="407" t="str">
        <f>CONCATENATE($G14, " ",AX$1)</f>
        <v>W55 Pole</v>
      </c>
      <c r="AZ14" s="407">
        <f>VLOOKUP(AY14,LookupW!$A$1:$B$108,2)</f>
        <v>1.3876999999999999</v>
      </c>
      <c r="BA14" s="407">
        <f t="shared" ref="BA14" si="198">FLOOR(AZ14*AX14,0.01)</f>
        <v>0</v>
      </c>
      <c r="BB14" s="407">
        <f t="shared" ref="BB14" si="199">IF(BA14&gt;0, (FLOOR((0.44125*POWER((BA14*100-100),1.35)),1)), 0)</f>
        <v>0</v>
      </c>
      <c r="BC14" s="408">
        <f t="shared" ref="BC14" si="200">BB14</f>
        <v>0</v>
      </c>
      <c r="BD14" s="360"/>
      <c r="BE14" s="407" t="str">
        <f>CONCATENATE($G14, " ",BD$1)</f>
        <v>W55 Jav</v>
      </c>
      <c r="BF14" s="407">
        <f>VLOOKUP(BE14,LookupW!$A$1:$B$108,2)</f>
        <v>1.4481999999999999</v>
      </c>
      <c r="BG14" s="407">
        <f t="shared" ref="BG14" si="201">FLOOR(BF14*BD14,0.01)</f>
        <v>0</v>
      </c>
      <c r="BH14" s="407">
        <f t="shared" ref="BH14" si="202">IF(BG14&gt;0, (FLOOR((15.9803*POWER((BG14-3.8),1.04)),1)), 0)</f>
        <v>0</v>
      </c>
      <c r="BI14" s="408">
        <f t="shared" ref="BI14" si="203">BH14</f>
        <v>0</v>
      </c>
      <c r="BJ14" s="363"/>
      <c r="BK14" s="364"/>
      <c r="BL14" s="407">
        <f t="shared" ref="BL14" si="204">BJ14*60+BK14</f>
        <v>0</v>
      </c>
      <c r="BM14" s="407" t="str">
        <f>CONCATENATE($G14, " ",BJ$1)</f>
        <v>W55 1500</v>
      </c>
      <c r="BN14" s="407">
        <f>VLOOKUP(BM14,LookupW!$A$1:$B$108,2)</f>
        <v>0.82120000000000004</v>
      </c>
      <c r="BO14" s="407">
        <f t="shared" ref="BO14" si="205">CEILING(BN14*BL14,0.01)</f>
        <v>0</v>
      </c>
      <c r="BP14" s="407">
        <f t="shared" ref="BP14" si="206">IF(BO14&gt;0, (FLOOR((0.02883*POWER((535-BO14),1.88)),1)),0)</f>
        <v>0</v>
      </c>
      <c r="BQ14" s="408">
        <f t="shared" ref="BQ14" si="207">BP14</f>
        <v>0</v>
      </c>
      <c r="BR14" s="411"/>
      <c r="BS14" s="410">
        <f t="shared" ref="BS14:BS17" si="208">BQ14+BI14+S14+AK14+Y14+AE14+AQ14+BC14+AW14+M14</f>
        <v>1866</v>
      </c>
      <c r="BT14" s="320">
        <f>SUM(BS14:BS17)</f>
        <v>7272</v>
      </c>
      <c r="BU14" s="104"/>
      <c r="BV14" s="323">
        <f>_xlfn.RANK.EQ(BT14,BT$3:BT$25,0)</f>
        <v>1</v>
      </c>
    </row>
    <row r="15" spans="1:74" s="17" customFormat="1" ht="15">
      <c r="A15" s="327"/>
      <c r="B15" s="330"/>
      <c r="C15" s="191" t="s">
        <v>433</v>
      </c>
      <c r="D15" s="190" t="s">
        <v>434</v>
      </c>
      <c r="E15" s="186"/>
      <c r="F15" s="158" t="s">
        <v>167</v>
      </c>
      <c r="G15" s="188" t="str">
        <f>VLOOKUP(F15,'Other specs'!$A$67:$B$78,2)</f>
        <v>M55</v>
      </c>
      <c r="H15" s="365"/>
      <c r="I15" s="348" t="str">
        <f>CONCATENATE($G15, " ",H$1)</f>
        <v>M55 100</v>
      </c>
      <c r="J15" s="348">
        <f>VLOOKUP(I15,LookupM!$A$1:$B$100,2)</f>
        <v>0.87050000000000005</v>
      </c>
      <c r="K15" s="348">
        <f>CEILING(J15*H15,0.01)</f>
        <v>0</v>
      </c>
      <c r="L15" s="348">
        <f>IF(K15&gt;0, (FLOOR((25.4347*POWER((18-K15),1.81)),1)),0)</f>
        <v>0</v>
      </c>
      <c r="M15" s="366">
        <f>L15</f>
        <v>0</v>
      </c>
      <c r="N15" s="365"/>
      <c r="O15" s="348" t="str">
        <f>CONCATENATE($G15, " ",N$1)</f>
        <v>M55 Long</v>
      </c>
      <c r="P15" s="348">
        <f>VLOOKUP(O15,LookupM!$A$1:$B$100,2)</f>
        <v>1.3121</v>
      </c>
      <c r="Q15" s="348">
        <f>FLOOR(P15*N15,0.01)</f>
        <v>0</v>
      </c>
      <c r="R15" s="348">
        <f>IF(Q15&gt;0, (FLOOR((0.14354*POWER((Q15*100-220),1.4)),1)),0)</f>
        <v>0</v>
      </c>
      <c r="S15" s="366">
        <f>R15</f>
        <v>0</v>
      </c>
      <c r="T15" s="365">
        <v>12.37</v>
      </c>
      <c r="U15" s="348" t="str">
        <f>CONCATENATE($G15, " ",T$1)</f>
        <v>M55 Shot</v>
      </c>
      <c r="V15" s="348">
        <f>VLOOKUP(U15,LookupM!$A$1:$B$100,2)</f>
        <v>1.2706</v>
      </c>
      <c r="W15" s="348">
        <f>FLOOR(V15*T15,0.01)</f>
        <v>15.71</v>
      </c>
      <c r="X15" s="348">
        <f>IF(W15&gt;0, (FLOOR((51.39*POWER((W15-1.5),1.05)),1)),0)</f>
        <v>833</v>
      </c>
      <c r="Y15" s="366">
        <f>X15</f>
        <v>833</v>
      </c>
      <c r="Z15" s="365"/>
      <c r="AA15" s="348" t="str">
        <f>CONCATENATE($G15, " ",Z$1)</f>
        <v>M55 High</v>
      </c>
      <c r="AB15" s="348">
        <f>VLOOKUP(AA15,LookupM!$A$1:$B$100,2)</f>
        <v>1.228</v>
      </c>
      <c r="AC15" s="348">
        <f>FLOOR(AB15*Z15,0.01)</f>
        <v>0</v>
      </c>
      <c r="AD15" s="348">
        <f>IF(AC15&gt;0, (FLOOR((0.8465*POWER((AC15*100-75),1.42)),1)),0)</f>
        <v>0</v>
      </c>
      <c r="AE15" s="366">
        <f>AD15</f>
        <v>0</v>
      </c>
      <c r="AF15" s="365"/>
      <c r="AG15" s="348" t="str">
        <f>CONCATENATE($G15, " ",AF$1)</f>
        <v>M55 400</v>
      </c>
      <c r="AH15" s="348">
        <f>VLOOKUP(AG15,LookupM!$A$1:$B$100,2)</f>
        <v>0.84540000000000004</v>
      </c>
      <c r="AI15" s="348">
        <f>CEILING(AH15*AF15,0.01)</f>
        <v>0</v>
      </c>
      <c r="AJ15" s="348">
        <f>IF(AI15&gt;0, (FLOOR((1.53775*POWER((82-AI15),1.81)),1)),0)</f>
        <v>0</v>
      </c>
      <c r="AK15" s="366">
        <f>AJ15</f>
        <v>0</v>
      </c>
      <c r="AL15" s="365"/>
      <c r="AM15" s="348" t="str">
        <f>CONCATENATE($G15, " ",AL$1)</f>
        <v>M55 Hurd</v>
      </c>
      <c r="AN15" s="348">
        <f>VLOOKUP(AM15,LookupM!$A$1:$B$100,2)</f>
        <v>0.92290000000000005</v>
      </c>
      <c r="AO15" s="348">
        <f>CEILING(AN15*AL15,0.01)</f>
        <v>0</v>
      </c>
      <c r="AP15" s="348">
        <f>IF(AO15&gt;0, (FLOOR((5.74352*POWER((28.5-AO15),1.92)),1)),0)</f>
        <v>0</v>
      </c>
      <c r="AQ15" s="366">
        <f>AP15</f>
        <v>0</v>
      </c>
      <c r="AR15" s="365">
        <v>29.34</v>
      </c>
      <c r="AS15" s="348" t="str">
        <f>CONCATENATE($G15, " ",AR$1)</f>
        <v>M55 Disc</v>
      </c>
      <c r="AT15" s="348">
        <f>VLOOKUP(AS15,LookupM!$A$1:$B$100,2)</f>
        <v>1.1103000000000001</v>
      </c>
      <c r="AU15" s="348">
        <f>FLOOR(AT15*AR15,0.01)</f>
        <v>32.57</v>
      </c>
      <c r="AV15" s="348">
        <f>IF(AU15&gt;0, (FLOOR((12.91*POWER((AU15-4),1.1)),1)),0)</f>
        <v>515</v>
      </c>
      <c r="AW15" s="366">
        <f>AV15</f>
        <v>515</v>
      </c>
      <c r="AX15" s="365">
        <v>3</v>
      </c>
      <c r="AY15" s="348" t="str">
        <f>CONCATENATE($G15, " ",AX$1)</f>
        <v>M55 Pole</v>
      </c>
      <c r="AZ15" s="348">
        <f>VLOOKUP(AY15,LookupM!$A$1:$B$100,2)</f>
        <v>1.3182</v>
      </c>
      <c r="BA15" s="348">
        <f>FLOOR(AZ15*AX15,0.01)</f>
        <v>3.95</v>
      </c>
      <c r="BB15" s="348">
        <f>IF(BA15&gt;0, (FLOOR((0.2797*POWER((BA15*100-100),1.35)),1)),0)</f>
        <v>603</v>
      </c>
      <c r="BC15" s="366">
        <f>BB15</f>
        <v>603</v>
      </c>
      <c r="BD15" s="365">
        <v>35.28</v>
      </c>
      <c r="BE15" s="348" t="str">
        <f>CONCATENATE($G15, " ",BD$1)</f>
        <v>M55 Jav</v>
      </c>
      <c r="BF15" s="348">
        <f>VLOOKUP(BE15,LookupM!$A$1:$B$100,2)</f>
        <v>1.3380000000000001</v>
      </c>
      <c r="BG15" s="348">
        <f>FLOOR(BF15*BD15,0.01)</f>
        <v>47.2</v>
      </c>
      <c r="BH15" s="348">
        <f>IF(BG15&gt;0, (FLOOR((10.14*POWER((BG15-7),1.08)),1)),0)</f>
        <v>547</v>
      </c>
      <c r="BI15" s="366">
        <f>BH15</f>
        <v>547</v>
      </c>
      <c r="BJ15" s="367"/>
      <c r="BK15" s="368"/>
      <c r="BL15" s="348">
        <f>BJ15*60+BK15</f>
        <v>0</v>
      </c>
      <c r="BM15" s="348" t="str">
        <f>CONCATENATE($G15, " ",BJ$1)</f>
        <v>M55 1500</v>
      </c>
      <c r="BN15" s="348">
        <f>VLOOKUP(BM15,LookupM!$A$1:$B$100,2)</f>
        <v>0.8337</v>
      </c>
      <c r="BO15" s="348">
        <f>CEILING(BN15*BL15,0.01)</f>
        <v>0</v>
      </c>
      <c r="BP15" s="348">
        <f>IF(BO15&gt;0, (FLOOR((0.03768*POWER((480-BO15),1.85)),1)),0)</f>
        <v>0</v>
      </c>
      <c r="BQ15" s="366">
        <f>BP15</f>
        <v>0</v>
      </c>
      <c r="BR15" s="411"/>
      <c r="BS15" s="412">
        <f t="shared" si="208"/>
        <v>2498</v>
      </c>
      <c r="BT15" s="321"/>
      <c r="BU15" s="114"/>
      <c r="BV15" s="324"/>
    </row>
    <row r="16" spans="1:74" s="17" customFormat="1" ht="15">
      <c r="A16" s="327"/>
      <c r="B16" s="330"/>
      <c r="C16" s="191" t="s">
        <v>435</v>
      </c>
      <c r="D16" s="190" t="s">
        <v>436</v>
      </c>
      <c r="E16" s="186"/>
      <c r="F16" s="158" t="s">
        <v>164</v>
      </c>
      <c r="G16" s="188" t="str">
        <f>VLOOKUP(F16,'Other specs'!$A$67:$B$78,2)</f>
        <v>M40</v>
      </c>
      <c r="H16" s="365"/>
      <c r="I16" s="348" t="str">
        <f>CONCATENATE($G16, " ",H$1)</f>
        <v>M40 100</v>
      </c>
      <c r="J16" s="348">
        <f>VLOOKUP(I16,LookupM!$A$1:$B$100,2)</f>
        <v>0.95779999999999998</v>
      </c>
      <c r="K16" s="348">
        <f>CEILING(J16*H16,0.01)</f>
        <v>0</v>
      </c>
      <c r="L16" s="348">
        <f t="shared" ref="L16:L17" si="209">IF(K16&gt;0, (FLOOR((25.4347*POWER((18-K16),1.81)),1)),0)</f>
        <v>0</v>
      </c>
      <c r="M16" s="366">
        <f>L16</f>
        <v>0</v>
      </c>
      <c r="N16" s="365">
        <v>5.8</v>
      </c>
      <c r="O16" s="348" t="str">
        <f>CONCATENATE($G16, " ",N$1)</f>
        <v>M40 Long</v>
      </c>
      <c r="P16" s="348">
        <f>VLOOKUP(O16,LookupM!$A$1:$B$100,2)</f>
        <v>1.0899000000000001</v>
      </c>
      <c r="Q16" s="348">
        <f>FLOOR(P16*N16,0.01)</f>
        <v>6.32</v>
      </c>
      <c r="R16" s="348">
        <f t="shared" ref="R16:R17" si="210">IF(Q16&gt;0, (FLOOR((0.14354*POWER((Q16*100-220),1.4)),1)),0)</f>
        <v>657</v>
      </c>
      <c r="S16" s="366">
        <f>R16</f>
        <v>657</v>
      </c>
      <c r="T16" s="365"/>
      <c r="U16" s="348" t="str">
        <f>CONCATENATE($G16, " ",T$1)</f>
        <v>M40 Shot</v>
      </c>
      <c r="V16" s="348">
        <f>VLOOKUP(U16,LookupM!$A$1:$B$100,2)</f>
        <v>1.1136999999999999</v>
      </c>
      <c r="W16" s="348">
        <f>FLOOR(V16*T16,0.01)</f>
        <v>0</v>
      </c>
      <c r="X16" s="348">
        <f t="shared" ref="X16:X17" si="211">IF(W16&gt;0, (FLOOR((51.39*POWER((W16-1.5),1.05)),1)),0)</f>
        <v>0</v>
      </c>
      <c r="Y16" s="366">
        <f>X16</f>
        <v>0</v>
      </c>
      <c r="Z16" s="365">
        <v>1.75</v>
      </c>
      <c r="AA16" s="348" t="str">
        <f>CONCATENATE($G16, " ",Z$1)</f>
        <v>M40 High</v>
      </c>
      <c r="AB16" s="348">
        <f>VLOOKUP(AA16,LookupM!$A$1:$B$100,2)</f>
        <v>1.0486</v>
      </c>
      <c r="AC16" s="348">
        <f>FLOOR(AB16*Z16,0.01)</f>
        <v>1.83</v>
      </c>
      <c r="AD16" s="348">
        <f t="shared" ref="AD16:AD17" si="212">IF(AC16&gt;0, (FLOOR((0.8465*POWER((AC16*100-75),1.42)),1)),0)</f>
        <v>653</v>
      </c>
      <c r="AE16" s="366">
        <f>AD16</f>
        <v>653</v>
      </c>
      <c r="AF16" s="365">
        <v>57.77</v>
      </c>
      <c r="AG16" s="348" t="str">
        <f>CONCATENATE($G16, " ",AF$1)</f>
        <v>M40 400</v>
      </c>
      <c r="AH16" s="348">
        <f>VLOOKUP(AG16,LookupM!$A$1:$B$100,2)</f>
        <v>0.93540000000000001</v>
      </c>
      <c r="AI16" s="348">
        <f>CEILING(AH16*AF16,0.01)</f>
        <v>54.04</v>
      </c>
      <c r="AJ16" s="348">
        <f t="shared" ref="AJ16:AJ17" si="213">IF(AI16&gt;0, (FLOOR((1.53775*POWER((82-AI16),1.81)),1)),0)</f>
        <v>638</v>
      </c>
      <c r="AK16" s="366">
        <f>AJ16</f>
        <v>638</v>
      </c>
      <c r="AL16" s="365"/>
      <c r="AM16" s="348" t="str">
        <f>CONCATENATE($G16, " ",AL$1)</f>
        <v>M40 Hurd</v>
      </c>
      <c r="AN16" s="348">
        <f>VLOOKUP(AM16,LookupM!$A$1:$B$100,2)</f>
        <v>0.9526</v>
      </c>
      <c r="AO16" s="348">
        <f>CEILING(AN16*AL16,0.01)</f>
        <v>0</v>
      </c>
      <c r="AP16" s="348">
        <f t="shared" ref="AP16:AP17" si="214">IF(AO16&gt;0, (FLOOR((5.74352*POWER((28.5-AO16),1.92)),1)),0)</f>
        <v>0</v>
      </c>
      <c r="AQ16" s="366">
        <f>AP16</f>
        <v>0</v>
      </c>
      <c r="AR16" s="365"/>
      <c r="AS16" s="348" t="str">
        <f>CONCATENATE($G16, " ",AR$1)</f>
        <v>M40 Disc</v>
      </c>
      <c r="AT16" s="348">
        <f>VLOOKUP(AS16,LookupM!$A$1:$B$100,2)</f>
        <v>1.1013999999999999</v>
      </c>
      <c r="AU16" s="348">
        <f>FLOOR(AT16*AR16,0.01)</f>
        <v>0</v>
      </c>
      <c r="AV16" s="348">
        <f t="shared" ref="AV16:AV17" si="215">IF(AU16&gt;0, (FLOOR((12.91*POWER((AU16-4),1.1)),1)),0)</f>
        <v>0</v>
      </c>
      <c r="AW16" s="366">
        <f>AV16</f>
        <v>0</v>
      </c>
      <c r="AX16" s="365"/>
      <c r="AY16" s="348" t="str">
        <f>CONCATENATE($G16, " ",AX$1)</f>
        <v>M40 Pole</v>
      </c>
      <c r="AZ16" s="348">
        <f>VLOOKUP(AY16,LookupM!$A$1:$B$100,2)</f>
        <v>1.0772999999999999</v>
      </c>
      <c r="BA16" s="348">
        <f>FLOOR(AZ16*AX16,0.01)</f>
        <v>0</v>
      </c>
      <c r="BB16" s="348">
        <f t="shared" ref="BB16:BB17" si="216">IF(BA16&gt;0, (FLOOR((0.2797*POWER((BA16*100-100),1.35)),1)),0)</f>
        <v>0</v>
      </c>
      <c r="BC16" s="366">
        <f>BB16</f>
        <v>0</v>
      </c>
      <c r="BD16" s="365"/>
      <c r="BE16" s="348" t="str">
        <f>CONCATENATE($G16, " ",BD$1)</f>
        <v>M40 Jav</v>
      </c>
      <c r="BF16" s="348">
        <f>VLOOKUP(BE16,LookupM!$A$1:$B$100,2)</f>
        <v>1.0862000000000001</v>
      </c>
      <c r="BG16" s="348">
        <f>FLOOR(BF16*BD16,0.01)</f>
        <v>0</v>
      </c>
      <c r="BH16" s="348">
        <f t="shared" ref="BH16:BH17" si="217">IF(BG16&gt;0, (FLOOR((10.14*POWER((BG16-7),1.08)),1)),0)</f>
        <v>0</v>
      </c>
      <c r="BI16" s="366">
        <f>BH16</f>
        <v>0</v>
      </c>
      <c r="BJ16" s="367"/>
      <c r="BK16" s="368"/>
      <c r="BL16" s="348">
        <f>BJ16*60+BK16</f>
        <v>0</v>
      </c>
      <c r="BM16" s="348" t="str">
        <f>CONCATENATE($G16, " ",BJ$1)</f>
        <v>M40 1500</v>
      </c>
      <c r="BN16" s="348">
        <f>VLOOKUP(BM16,LookupM!$A$1:$B$100,2)</f>
        <v>0.95189999999999997</v>
      </c>
      <c r="BO16" s="348">
        <f>CEILING(BN16*BL16,0.01)</f>
        <v>0</v>
      </c>
      <c r="BP16" s="348">
        <f t="shared" ref="BP16:BP17" si="218">IF(BO16&gt;0, (FLOOR((0.03768*POWER((480-BO16),1.85)),1)),0)</f>
        <v>0</v>
      </c>
      <c r="BQ16" s="366">
        <f>BP16</f>
        <v>0</v>
      </c>
      <c r="BR16" s="411"/>
      <c r="BS16" s="412">
        <f t="shared" si="208"/>
        <v>1948</v>
      </c>
      <c r="BT16" s="321"/>
      <c r="BU16" s="114"/>
      <c r="BV16" s="324"/>
    </row>
    <row r="17" spans="1:74" s="17" customFormat="1" thickBot="1">
      <c r="A17" s="328"/>
      <c r="B17" s="331"/>
      <c r="C17" s="187" t="s">
        <v>401</v>
      </c>
      <c r="D17" s="187" t="s">
        <v>437</v>
      </c>
      <c r="E17" s="187"/>
      <c r="F17" s="159" t="s">
        <v>166</v>
      </c>
      <c r="G17" s="189" t="str">
        <f>VLOOKUP(F17,'Other specs'!$A$67:$B$78,2)</f>
        <v>M50</v>
      </c>
      <c r="H17" s="369"/>
      <c r="I17" s="370" t="str">
        <f>CONCATENATE($G17, " ",H$1)</f>
        <v>M50 100</v>
      </c>
      <c r="J17" s="370">
        <f>VLOOKUP(I17,LookupM!$A$1:$B$100,2)</f>
        <v>0.89959999999999996</v>
      </c>
      <c r="K17" s="370">
        <f>CEILING(J17*H17,0.01)</f>
        <v>0</v>
      </c>
      <c r="L17" s="370">
        <f t="shared" si="209"/>
        <v>0</v>
      </c>
      <c r="M17" s="371">
        <f>L17</f>
        <v>0</v>
      </c>
      <c r="N17" s="369"/>
      <c r="O17" s="370" t="str">
        <f>CONCATENATE($G17, " ",N$1)</f>
        <v>M50 Long</v>
      </c>
      <c r="P17" s="370">
        <f>VLOOKUP(O17,LookupM!$A$1:$B$100,2)</f>
        <v>1.2285999999999999</v>
      </c>
      <c r="Q17" s="370">
        <f>FLOOR(P17*N17,0.01)</f>
        <v>0</v>
      </c>
      <c r="R17" s="370">
        <f t="shared" si="210"/>
        <v>0</v>
      </c>
      <c r="S17" s="371">
        <f>R17</f>
        <v>0</v>
      </c>
      <c r="T17" s="369"/>
      <c r="U17" s="370" t="str">
        <f>CONCATENATE($G17, " ",T$1)</f>
        <v>M50 Shot</v>
      </c>
      <c r="V17" s="370">
        <f>VLOOKUP(U17,LookupM!$A$1:$B$100,2)</f>
        <v>1.1720999999999999</v>
      </c>
      <c r="W17" s="370">
        <f>FLOOR(V17*T17,0.01)</f>
        <v>0</v>
      </c>
      <c r="X17" s="370">
        <f t="shared" si="211"/>
        <v>0</v>
      </c>
      <c r="Y17" s="371">
        <f>X17</f>
        <v>0</v>
      </c>
      <c r="Z17" s="369"/>
      <c r="AA17" s="370" t="str">
        <f>CONCATENATE($G17, " ",Z$1)</f>
        <v>M50 High</v>
      </c>
      <c r="AB17" s="370">
        <f>VLOOKUP(AA17,LookupM!$A$1:$B$100,2)</f>
        <v>1.1617</v>
      </c>
      <c r="AC17" s="370">
        <f>FLOOR(AB17*Z17,0.01)</f>
        <v>0</v>
      </c>
      <c r="AD17" s="370">
        <f t="shared" si="212"/>
        <v>0</v>
      </c>
      <c r="AE17" s="371">
        <f>AD17</f>
        <v>0</v>
      </c>
      <c r="AF17" s="369"/>
      <c r="AG17" s="370" t="str">
        <f>CONCATENATE($G17, " ",AF$1)</f>
        <v>M50 400</v>
      </c>
      <c r="AH17" s="370">
        <f>VLOOKUP(AG17,LookupM!$A$1:$B$100,2)</f>
        <v>0.87539999999999996</v>
      </c>
      <c r="AI17" s="370">
        <f>CEILING(AH17*AF17,0.01)</f>
        <v>0</v>
      </c>
      <c r="AJ17" s="370">
        <f t="shared" si="213"/>
        <v>0</v>
      </c>
      <c r="AK17" s="371">
        <f>AJ17</f>
        <v>0</v>
      </c>
      <c r="AL17" s="369"/>
      <c r="AM17" s="370" t="str">
        <f>CONCATENATE($G17, " ",AL$1)</f>
        <v>M50 Hurd</v>
      </c>
      <c r="AN17" s="370">
        <f>VLOOKUP(AM17,LookupM!$A$1:$B$100,2)</f>
        <v>0.96040000000000003</v>
      </c>
      <c r="AO17" s="370">
        <f>CEILING(AN17*AL17,0.01)</f>
        <v>0</v>
      </c>
      <c r="AP17" s="370">
        <f t="shared" si="214"/>
        <v>0</v>
      </c>
      <c r="AQ17" s="371">
        <f>AP17</f>
        <v>0</v>
      </c>
      <c r="AR17" s="369"/>
      <c r="AS17" s="370" t="str">
        <f>CONCATENATE($G17, " ",AR$1)</f>
        <v>M50 Disc</v>
      </c>
      <c r="AT17" s="370">
        <f>VLOOKUP(AS17,LookupM!$A$1:$B$100,2)</f>
        <v>1.0218</v>
      </c>
      <c r="AU17" s="370">
        <f>FLOOR(AT17*AR17,0.01)</f>
        <v>0</v>
      </c>
      <c r="AV17" s="370">
        <f t="shared" si="215"/>
        <v>0</v>
      </c>
      <c r="AW17" s="371">
        <f>AV17</f>
        <v>0</v>
      </c>
      <c r="AX17" s="369"/>
      <c r="AY17" s="370" t="str">
        <f>CONCATENATE($G17, " ",AX$1)</f>
        <v>M50 Pole</v>
      </c>
      <c r="AZ17" s="370">
        <f>VLOOKUP(AY17,LookupM!$A$1:$B$100,2)</f>
        <v>1.2272000000000001</v>
      </c>
      <c r="BA17" s="370">
        <f>FLOOR(AZ17*AX17,0.01)</f>
        <v>0</v>
      </c>
      <c r="BB17" s="370">
        <f t="shared" si="216"/>
        <v>0</v>
      </c>
      <c r="BC17" s="371">
        <f>BB17</f>
        <v>0</v>
      </c>
      <c r="BD17" s="369"/>
      <c r="BE17" s="370" t="str">
        <f>CONCATENATE($G17, " ",BD$1)</f>
        <v>M50 Jav</v>
      </c>
      <c r="BF17" s="370">
        <f>VLOOKUP(BE17,LookupM!$A$1:$B$100,2)</f>
        <v>1.2278</v>
      </c>
      <c r="BG17" s="370">
        <f>FLOOR(BF17*BD17,0.01)</f>
        <v>0</v>
      </c>
      <c r="BH17" s="370">
        <f t="shared" si="217"/>
        <v>0</v>
      </c>
      <c r="BI17" s="371">
        <f>BH17</f>
        <v>0</v>
      </c>
      <c r="BJ17" s="413">
        <v>4</v>
      </c>
      <c r="BK17" s="414">
        <v>33.880000000000003</v>
      </c>
      <c r="BL17" s="370">
        <f>BJ17*60+BK17</f>
        <v>273.88</v>
      </c>
      <c r="BM17" s="370" t="str">
        <f>CONCATENATE($G17, " ",BJ$1)</f>
        <v>M50 1500</v>
      </c>
      <c r="BN17" s="370">
        <f>VLOOKUP(BM17,LookupM!$A$1:$B$100,2)</f>
        <v>0.87309999999999999</v>
      </c>
      <c r="BO17" s="370">
        <f>CEILING(BN17*BL17,0.01)</f>
        <v>239.13</v>
      </c>
      <c r="BP17" s="370">
        <f t="shared" si="218"/>
        <v>960</v>
      </c>
      <c r="BQ17" s="371">
        <f>BP17</f>
        <v>960</v>
      </c>
      <c r="BR17" s="411"/>
      <c r="BS17" s="415">
        <f t="shared" si="208"/>
        <v>960</v>
      </c>
      <c r="BT17" s="322"/>
      <c r="BU17" s="222"/>
      <c r="BV17" s="325"/>
    </row>
    <row r="18" spans="1:74" s="178" customFormat="1" ht="15">
      <c r="A18" s="326">
        <v>8</v>
      </c>
      <c r="B18" s="332" t="s">
        <v>428</v>
      </c>
      <c r="C18" s="255" t="s">
        <v>445</v>
      </c>
      <c r="D18" s="207" t="s">
        <v>446</v>
      </c>
      <c r="E18" s="207"/>
      <c r="F18" s="153" t="s">
        <v>14</v>
      </c>
      <c r="G18" s="208" t="str">
        <f>VLOOKUP(F18, 'Other specs'!$A$41:$B$51,2)</f>
        <v>W40</v>
      </c>
      <c r="H18" s="360"/>
      <c r="I18" s="407" t="str">
        <f t="shared" ref="I18:I21" si="219">CONCATENATE($G18, " ",H$1)</f>
        <v>W40 100</v>
      </c>
      <c r="J18" s="407">
        <f>VLOOKUP(I18,LookupW!$A$1:$B$108,2)</f>
        <v>0.95479999999999998</v>
      </c>
      <c r="K18" s="407">
        <f t="shared" si="145"/>
        <v>0</v>
      </c>
      <c r="L18" s="407">
        <f t="shared" ref="L18:L21" si="220">IF(K18&gt;0, (FLOOR((17.857*POWER((21-K18),1.81)),1)),0)</f>
        <v>0</v>
      </c>
      <c r="M18" s="408">
        <f t="shared" si="147"/>
        <v>0</v>
      </c>
      <c r="N18" s="360"/>
      <c r="O18" s="407" t="str">
        <f t="shared" ref="O18:O21" si="221">CONCATENATE($G18, " ",N$1)</f>
        <v>W40 Long</v>
      </c>
      <c r="P18" s="407">
        <f>VLOOKUP(O18,LookupW!$A$1:$B$108,2)</f>
        <v>1.1101000000000001</v>
      </c>
      <c r="Q18" s="407">
        <f t="shared" si="148"/>
        <v>0</v>
      </c>
      <c r="R18" s="407">
        <f t="shared" ref="R18:R21" si="222">IF(Q18&gt;0,(FLOOR((0.188807*POWER((Q18*100-210),1.41)),1)),0)</f>
        <v>0</v>
      </c>
      <c r="S18" s="408">
        <f t="shared" si="150"/>
        <v>0</v>
      </c>
      <c r="T18" s="360"/>
      <c r="U18" s="407" t="str">
        <f t="shared" ref="U18:U21" si="223">CONCATENATE($G18, " ",T$1)</f>
        <v>W40 Shot</v>
      </c>
      <c r="V18" s="407">
        <f>VLOOKUP(U18,LookupW!$A$1:$B$108,2)</f>
        <v>1.1100000000000001</v>
      </c>
      <c r="W18" s="407">
        <f t="shared" si="151"/>
        <v>0</v>
      </c>
      <c r="X18" s="407">
        <f t="shared" ref="X18:X21" si="224">IF(W18&gt;0,(FLOOR((56.0211*POWER((W18-1.5),1.05)),1)),0)</f>
        <v>0</v>
      </c>
      <c r="Y18" s="408">
        <f t="shared" si="153"/>
        <v>0</v>
      </c>
      <c r="Z18" s="360"/>
      <c r="AA18" s="407" t="str">
        <f t="shared" ref="AA18:AA21" si="225">CONCATENATE($G18, " ",Z$1)</f>
        <v>W40 High</v>
      </c>
      <c r="AB18" s="407">
        <f>VLOOKUP(AA18,LookupW!$A$1:$B$108,2)</f>
        <v>1.1035999999999999</v>
      </c>
      <c r="AC18" s="407">
        <f t="shared" si="154"/>
        <v>0</v>
      </c>
      <c r="AD18" s="407">
        <f t="shared" ref="AD18:AD21" si="226">IF(AC18&gt;0, (FLOOR((1.84523*POWER((AC18*100-75),1.348)),1)),0)</f>
        <v>0</v>
      </c>
      <c r="AE18" s="408">
        <f t="shared" si="156"/>
        <v>0</v>
      </c>
      <c r="AF18" s="360"/>
      <c r="AG18" s="407" t="str">
        <f t="shared" ref="AG18:AG21" si="227">CONCATENATE($G18, " ",AF$1)</f>
        <v>W40 400</v>
      </c>
      <c r="AH18" s="407">
        <f>VLOOKUP(AG18,LookupW!$A$1:$B$108,2)</f>
        <v>0.93910000000000005</v>
      </c>
      <c r="AI18" s="407">
        <f t="shared" si="157"/>
        <v>0</v>
      </c>
      <c r="AJ18" s="407">
        <f t="shared" ref="AJ18:AJ21" si="228">IF(AI18&gt;0, (FLOOR((1.34285*POWER((91.7-AI18),1.81)),1)),0)</f>
        <v>0</v>
      </c>
      <c r="AK18" s="408">
        <f t="shared" si="159"/>
        <v>0</v>
      </c>
      <c r="AL18" s="360"/>
      <c r="AM18" s="407" t="str">
        <f t="shared" ref="AM18:AM21" si="229">CONCATENATE($G18, " ",AL$1)</f>
        <v>W40 Hurd</v>
      </c>
      <c r="AN18" s="407">
        <f>VLOOKUP(AM18,LookupW!$A$1:$B$108,2)</f>
        <v>1.1834</v>
      </c>
      <c r="AO18" s="407">
        <f t="shared" si="160"/>
        <v>0</v>
      </c>
      <c r="AP18" s="407">
        <f t="shared" ref="AP18:AP21" si="230">IF(AO18&gt;0, (FLOOR((9.23076*POWER((26.7-AO18),1.835)),1)),0)</f>
        <v>0</v>
      </c>
      <c r="AQ18" s="408">
        <f t="shared" si="162"/>
        <v>0</v>
      </c>
      <c r="AR18" s="360"/>
      <c r="AS18" s="407" t="str">
        <f t="shared" ref="AS18:AS21" si="231">CONCATENATE($G18, " ",AR$1)</f>
        <v>W40 Disc</v>
      </c>
      <c r="AT18" s="407">
        <f>VLOOKUP(AS18,LookupW!$A$1:$B$108,2)</f>
        <v>1.115</v>
      </c>
      <c r="AU18" s="407">
        <f t="shared" si="163"/>
        <v>0</v>
      </c>
      <c r="AV18" s="407">
        <f t="shared" ref="AV18:AV21" si="232">IF(AU18&gt;0,(FLOOR((12.3311*POWER((AU18-3),1.1)),1)), 0)</f>
        <v>0</v>
      </c>
      <c r="AW18" s="408">
        <f t="shared" si="165"/>
        <v>0</v>
      </c>
      <c r="AX18" s="360">
        <v>2.2999999999999998</v>
      </c>
      <c r="AY18" s="407" t="str">
        <f t="shared" ref="AY18:AY21" si="233">CONCATENATE($G18, " ",AX$1)</f>
        <v>W40 Pole</v>
      </c>
      <c r="AZ18" s="407">
        <f>VLOOKUP(AY18,LookupW!$A$1:$B$108,2)</f>
        <v>1.1451</v>
      </c>
      <c r="BA18" s="407">
        <f t="shared" si="166"/>
        <v>2.63</v>
      </c>
      <c r="BB18" s="407">
        <f t="shared" ref="BB18:BB21" si="234">IF(BA18&gt;0, (FLOOR((0.44125*POWER((BA18*100-100),1.35)),1)), 0)</f>
        <v>427</v>
      </c>
      <c r="BC18" s="408">
        <f t="shared" si="168"/>
        <v>427</v>
      </c>
      <c r="BD18" s="360"/>
      <c r="BE18" s="407" t="str">
        <f t="shared" ref="BE18:BE21" si="235">CONCATENATE($G18, " ",BD$1)</f>
        <v>W40 Jav</v>
      </c>
      <c r="BF18" s="407">
        <f>VLOOKUP(BE18,LookupW!$A$1:$B$108,2)</f>
        <v>1.1475</v>
      </c>
      <c r="BG18" s="407">
        <f t="shared" si="169"/>
        <v>0</v>
      </c>
      <c r="BH18" s="407">
        <f t="shared" ref="BH18:BH21" si="236">IF(BG18&gt;0, (FLOOR((15.9803*POWER((BG18-3.8),1.04)),1)), 0)</f>
        <v>0</v>
      </c>
      <c r="BI18" s="408">
        <f t="shared" si="171"/>
        <v>0</v>
      </c>
      <c r="BJ18" s="363"/>
      <c r="BK18" s="364"/>
      <c r="BL18" s="407">
        <f t="shared" si="172"/>
        <v>0</v>
      </c>
      <c r="BM18" s="407" t="str">
        <f t="shared" si="173"/>
        <v>W40 1500</v>
      </c>
      <c r="BN18" s="407">
        <f>VLOOKUP(BM18,LookupW!$A$1:$B$108,2)</f>
        <v>0.94569999999999999</v>
      </c>
      <c r="BO18" s="407">
        <f t="shared" si="174"/>
        <v>0</v>
      </c>
      <c r="BP18" s="407">
        <f t="shared" ref="BP18:BP21" si="237">IF(BO18&gt;0, (FLOOR((0.02883*POWER((535-BO18),1.88)),1)),0)</f>
        <v>0</v>
      </c>
      <c r="BQ18" s="408">
        <f t="shared" si="176"/>
        <v>0</v>
      </c>
      <c r="BR18" s="411"/>
      <c r="BS18" s="410">
        <f t="shared" si="144"/>
        <v>427</v>
      </c>
      <c r="BT18" s="320">
        <f>SUM(BS18:BS21)</f>
        <v>5201</v>
      </c>
      <c r="BU18" s="216"/>
      <c r="BV18" s="323">
        <f>_xlfn.RANK.EQ(BT18,BT$3:BT$25,0)</f>
        <v>6</v>
      </c>
    </row>
    <row r="19" spans="1:74" s="178" customFormat="1" ht="15">
      <c r="A19" s="327"/>
      <c r="B19" s="333"/>
      <c r="C19" s="256" t="s">
        <v>447</v>
      </c>
      <c r="D19" s="205" t="s">
        <v>479</v>
      </c>
      <c r="E19" s="205"/>
      <c r="F19" s="154" t="s">
        <v>14</v>
      </c>
      <c r="G19" s="210" t="str">
        <f>VLOOKUP(F19, 'Other specs'!$A$41:$B$51,2)</f>
        <v>W40</v>
      </c>
      <c r="H19" s="365">
        <v>13.48</v>
      </c>
      <c r="I19" s="350" t="str">
        <f t="shared" si="219"/>
        <v>W40 100</v>
      </c>
      <c r="J19" s="350">
        <f>VLOOKUP(I19,LookupW!$A$1:$B$108,2)</f>
        <v>0.95479999999999998</v>
      </c>
      <c r="K19" s="350">
        <f t="shared" si="145"/>
        <v>12.88</v>
      </c>
      <c r="L19" s="350">
        <f t="shared" si="220"/>
        <v>790</v>
      </c>
      <c r="M19" s="374">
        <f t="shared" si="147"/>
        <v>790</v>
      </c>
      <c r="N19" s="365"/>
      <c r="O19" s="350" t="str">
        <f t="shared" si="221"/>
        <v>W40 Long</v>
      </c>
      <c r="P19" s="350">
        <f>VLOOKUP(O19,LookupW!$A$1:$B$108,2)</f>
        <v>1.1101000000000001</v>
      </c>
      <c r="Q19" s="350">
        <f t="shared" si="148"/>
        <v>0</v>
      </c>
      <c r="R19" s="350">
        <f t="shared" si="222"/>
        <v>0</v>
      </c>
      <c r="S19" s="374">
        <f t="shared" si="150"/>
        <v>0</v>
      </c>
      <c r="T19" s="365"/>
      <c r="U19" s="350" t="str">
        <f t="shared" si="223"/>
        <v>W40 Shot</v>
      </c>
      <c r="V19" s="350">
        <f>VLOOKUP(U19,LookupW!$A$1:$B$108,2)</f>
        <v>1.1100000000000001</v>
      </c>
      <c r="W19" s="350">
        <f t="shared" si="151"/>
        <v>0</v>
      </c>
      <c r="X19" s="350">
        <f t="shared" si="224"/>
        <v>0</v>
      </c>
      <c r="Y19" s="374">
        <f t="shared" si="153"/>
        <v>0</v>
      </c>
      <c r="Z19" s="365"/>
      <c r="AA19" s="350" t="str">
        <f t="shared" si="225"/>
        <v>W40 High</v>
      </c>
      <c r="AB19" s="350">
        <f>VLOOKUP(AA19,LookupW!$A$1:$B$108,2)</f>
        <v>1.1035999999999999</v>
      </c>
      <c r="AC19" s="350">
        <f t="shared" si="154"/>
        <v>0</v>
      </c>
      <c r="AD19" s="350">
        <f t="shared" si="226"/>
        <v>0</v>
      </c>
      <c r="AE19" s="374">
        <f t="shared" si="156"/>
        <v>0</v>
      </c>
      <c r="AF19" s="365">
        <v>65.33</v>
      </c>
      <c r="AG19" s="350" t="str">
        <f t="shared" si="227"/>
        <v>W40 400</v>
      </c>
      <c r="AH19" s="350">
        <f>VLOOKUP(AG19,LookupW!$A$1:$B$108,2)</f>
        <v>0.93910000000000005</v>
      </c>
      <c r="AI19" s="350">
        <f t="shared" si="157"/>
        <v>61.36</v>
      </c>
      <c r="AJ19" s="350">
        <f t="shared" si="228"/>
        <v>646</v>
      </c>
      <c r="AK19" s="374">
        <f t="shared" si="159"/>
        <v>646</v>
      </c>
      <c r="AL19" s="365"/>
      <c r="AM19" s="350" t="str">
        <f t="shared" si="229"/>
        <v>W40 Hurd</v>
      </c>
      <c r="AN19" s="350">
        <f>VLOOKUP(AM19,LookupW!$A$1:$B$108,2)</f>
        <v>1.1834</v>
      </c>
      <c r="AO19" s="350">
        <f t="shared" si="160"/>
        <v>0</v>
      </c>
      <c r="AP19" s="350">
        <f t="shared" si="230"/>
        <v>0</v>
      </c>
      <c r="AQ19" s="374">
        <f t="shared" si="162"/>
        <v>0</v>
      </c>
      <c r="AR19" s="365"/>
      <c r="AS19" s="350" t="str">
        <f t="shared" si="231"/>
        <v>W40 Disc</v>
      </c>
      <c r="AT19" s="350">
        <f>VLOOKUP(AS19,LookupW!$A$1:$B$108,2)</f>
        <v>1.115</v>
      </c>
      <c r="AU19" s="350">
        <f t="shared" si="163"/>
        <v>0</v>
      </c>
      <c r="AV19" s="350">
        <f t="shared" si="232"/>
        <v>0</v>
      </c>
      <c r="AW19" s="374">
        <f t="shared" si="165"/>
        <v>0</v>
      </c>
      <c r="AX19" s="365"/>
      <c r="AY19" s="350" t="str">
        <f t="shared" si="233"/>
        <v>W40 Pole</v>
      </c>
      <c r="AZ19" s="350">
        <f>VLOOKUP(AY19,LookupW!$A$1:$B$108,2)</f>
        <v>1.1451</v>
      </c>
      <c r="BA19" s="350">
        <f t="shared" si="166"/>
        <v>0</v>
      </c>
      <c r="BB19" s="350">
        <f t="shared" si="234"/>
        <v>0</v>
      </c>
      <c r="BC19" s="374">
        <f t="shared" si="168"/>
        <v>0</v>
      </c>
      <c r="BD19" s="365"/>
      <c r="BE19" s="350" t="str">
        <f t="shared" si="235"/>
        <v>W40 Jav</v>
      </c>
      <c r="BF19" s="350">
        <f>VLOOKUP(BE19,LookupW!$A$1:$B$108,2)</f>
        <v>1.1475</v>
      </c>
      <c r="BG19" s="350">
        <f t="shared" si="169"/>
        <v>0</v>
      </c>
      <c r="BH19" s="350">
        <f t="shared" si="236"/>
        <v>0</v>
      </c>
      <c r="BI19" s="374">
        <f t="shared" si="171"/>
        <v>0</v>
      </c>
      <c r="BJ19" s="367"/>
      <c r="BK19" s="368"/>
      <c r="BL19" s="350">
        <f t="shared" si="172"/>
        <v>0</v>
      </c>
      <c r="BM19" s="350" t="str">
        <f t="shared" si="173"/>
        <v>W40 1500</v>
      </c>
      <c r="BN19" s="350">
        <f>VLOOKUP(BM19,LookupW!$A$1:$B$108,2)</f>
        <v>0.94569999999999999</v>
      </c>
      <c r="BO19" s="350">
        <f t="shared" si="174"/>
        <v>0</v>
      </c>
      <c r="BP19" s="350">
        <f t="shared" si="237"/>
        <v>0</v>
      </c>
      <c r="BQ19" s="374">
        <f t="shared" si="176"/>
        <v>0</v>
      </c>
      <c r="BR19" s="411"/>
      <c r="BS19" s="416">
        <f t="shared" si="144"/>
        <v>1436</v>
      </c>
      <c r="BT19" s="321"/>
      <c r="BU19" s="184"/>
      <c r="BV19" s="324"/>
    </row>
    <row r="20" spans="1:74" s="178" customFormat="1" ht="15">
      <c r="A20" s="327"/>
      <c r="B20" s="333"/>
      <c r="C20" s="256" t="s">
        <v>448</v>
      </c>
      <c r="D20" s="205" t="s">
        <v>449</v>
      </c>
      <c r="E20" s="205"/>
      <c r="F20" s="154" t="s">
        <v>369</v>
      </c>
      <c r="G20" s="210" t="str">
        <f>VLOOKUP(F20, 'Other specs'!$A$41:$B$51,2)</f>
        <v>W00</v>
      </c>
      <c r="H20" s="365"/>
      <c r="I20" s="350" t="str">
        <f t="shared" si="219"/>
        <v>W00 100</v>
      </c>
      <c r="J20" s="350">
        <f>VLOOKUP(I20,LookupW!$A$1:$B$108,2)</f>
        <v>1</v>
      </c>
      <c r="K20" s="350">
        <f t="shared" si="145"/>
        <v>0</v>
      </c>
      <c r="L20" s="350">
        <f t="shared" si="220"/>
        <v>0</v>
      </c>
      <c r="M20" s="374">
        <f t="shared" si="147"/>
        <v>0</v>
      </c>
      <c r="N20" s="365">
        <v>4.63</v>
      </c>
      <c r="O20" s="350" t="str">
        <f t="shared" si="221"/>
        <v>W00 Long</v>
      </c>
      <c r="P20" s="350">
        <f>VLOOKUP(O20,LookupW!$A$1:$B$108,2)</f>
        <v>1</v>
      </c>
      <c r="Q20" s="350">
        <f t="shared" si="148"/>
        <v>4.63</v>
      </c>
      <c r="R20" s="350">
        <f t="shared" si="222"/>
        <v>461</v>
      </c>
      <c r="S20" s="374">
        <f t="shared" si="150"/>
        <v>461</v>
      </c>
      <c r="T20" s="365"/>
      <c r="U20" s="350" t="str">
        <f t="shared" si="223"/>
        <v>W00 Shot</v>
      </c>
      <c r="V20" s="350">
        <f>VLOOKUP(U20,LookupW!$A$1:$B$108,2)</f>
        <v>1</v>
      </c>
      <c r="W20" s="350">
        <f t="shared" si="151"/>
        <v>0</v>
      </c>
      <c r="X20" s="350">
        <f t="shared" si="224"/>
        <v>0</v>
      </c>
      <c r="Y20" s="374">
        <f t="shared" si="153"/>
        <v>0</v>
      </c>
      <c r="Z20" s="365"/>
      <c r="AA20" s="350" t="str">
        <f t="shared" si="225"/>
        <v>W00 High</v>
      </c>
      <c r="AB20" s="350">
        <f>VLOOKUP(AA20,LookupW!$A$1:$B$108,2)</f>
        <v>1</v>
      </c>
      <c r="AC20" s="350">
        <f t="shared" si="154"/>
        <v>0</v>
      </c>
      <c r="AD20" s="350">
        <f t="shared" si="226"/>
        <v>0</v>
      </c>
      <c r="AE20" s="374">
        <f t="shared" si="156"/>
        <v>0</v>
      </c>
      <c r="AF20" s="365"/>
      <c r="AG20" s="350" t="str">
        <f t="shared" si="227"/>
        <v>W00 400</v>
      </c>
      <c r="AH20" s="350">
        <f>VLOOKUP(AG20,LookupW!$A$1:$B$108,2)</f>
        <v>1</v>
      </c>
      <c r="AI20" s="350">
        <f t="shared" si="157"/>
        <v>0</v>
      </c>
      <c r="AJ20" s="350">
        <f t="shared" si="228"/>
        <v>0</v>
      </c>
      <c r="AK20" s="374">
        <f t="shared" si="159"/>
        <v>0</v>
      </c>
      <c r="AL20" s="365">
        <v>20.09</v>
      </c>
      <c r="AM20" s="350" t="str">
        <f t="shared" si="229"/>
        <v>W00 Hurd</v>
      </c>
      <c r="AN20" s="350">
        <f>VLOOKUP(AM20,LookupW!$A$1:$B$108,2)</f>
        <v>1</v>
      </c>
      <c r="AO20" s="350">
        <f t="shared" si="160"/>
        <v>20.09</v>
      </c>
      <c r="AP20" s="350">
        <f t="shared" si="230"/>
        <v>295</v>
      </c>
      <c r="AQ20" s="374">
        <f t="shared" si="162"/>
        <v>295</v>
      </c>
      <c r="AR20" s="365"/>
      <c r="AS20" s="350" t="str">
        <f t="shared" si="231"/>
        <v>W00 Disc</v>
      </c>
      <c r="AT20" s="350">
        <f>VLOOKUP(AS20,LookupW!$A$1:$B$108,2)</f>
        <v>1</v>
      </c>
      <c r="AU20" s="350">
        <f t="shared" si="163"/>
        <v>0</v>
      </c>
      <c r="AV20" s="350">
        <f t="shared" si="232"/>
        <v>0</v>
      </c>
      <c r="AW20" s="374">
        <f t="shared" si="165"/>
        <v>0</v>
      </c>
      <c r="AX20" s="365"/>
      <c r="AY20" s="350" t="str">
        <f t="shared" si="233"/>
        <v>W00 Pole</v>
      </c>
      <c r="AZ20" s="350">
        <f>VLOOKUP(AY20,LookupW!$A$1:$B$108,2)</f>
        <v>1</v>
      </c>
      <c r="BA20" s="350">
        <f t="shared" si="166"/>
        <v>0</v>
      </c>
      <c r="BB20" s="350">
        <f t="shared" si="234"/>
        <v>0</v>
      </c>
      <c r="BC20" s="374">
        <f t="shared" si="168"/>
        <v>0</v>
      </c>
      <c r="BD20" s="365"/>
      <c r="BE20" s="350" t="str">
        <f t="shared" si="235"/>
        <v>W00 Jav</v>
      </c>
      <c r="BF20" s="350">
        <f>VLOOKUP(BE20,LookupW!$A$1:$B$108,2)</f>
        <v>1</v>
      </c>
      <c r="BG20" s="350">
        <f t="shared" si="169"/>
        <v>0</v>
      </c>
      <c r="BH20" s="350">
        <f t="shared" si="236"/>
        <v>0</v>
      </c>
      <c r="BI20" s="374">
        <f t="shared" si="171"/>
        <v>0</v>
      </c>
      <c r="BJ20" s="367">
        <v>6</v>
      </c>
      <c r="BK20" s="368">
        <v>10.62</v>
      </c>
      <c r="BL20" s="350">
        <f t="shared" si="172"/>
        <v>370.62</v>
      </c>
      <c r="BM20" s="350" t="str">
        <f t="shared" si="173"/>
        <v>W00 1500</v>
      </c>
      <c r="BN20" s="350">
        <f>VLOOKUP(BM20,LookupW!$A$1:$B$108,2)</f>
        <v>1</v>
      </c>
      <c r="BO20" s="350">
        <f t="shared" si="174"/>
        <v>370.62</v>
      </c>
      <c r="BP20" s="350">
        <f t="shared" si="237"/>
        <v>422</v>
      </c>
      <c r="BQ20" s="374">
        <f t="shared" si="176"/>
        <v>422</v>
      </c>
      <c r="BR20" s="411"/>
      <c r="BS20" s="416">
        <f t="shared" si="144"/>
        <v>1178</v>
      </c>
      <c r="BT20" s="321"/>
      <c r="BU20" s="184"/>
      <c r="BV20" s="324"/>
    </row>
    <row r="21" spans="1:74" s="178" customFormat="1" thickBot="1">
      <c r="A21" s="328"/>
      <c r="B21" s="334"/>
      <c r="C21" s="258" t="s">
        <v>450</v>
      </c>
      <c r="D21" s="212" t="s">
        <v>397</v>
      </c>
      <c r="E21" s="212"/>
      <c r="F21" s="155" t="s">
        <v>367</v>
      </c>
      <c r="G21" s="213" t="str">
        <f>VLOOKUP(F21, 'Other specs'!$A$41:$B$51,2)</f>
        <v>W00</v>
      </c>
      <c r="H21" s="369"/>
      <c r="I21" s="375" t="str">
        <f t="shared" si="219"/>
        <v>W00 100</v>
      </c>
      <c r="J21" s="375">
        <f>VLOOKUP(I21,LookupW!$A$1:$B$108,2)</f>
        <v>1</v>
      </c>
      <c r="K21" s="375">
        <f t="shared" si="145"/>
        <v>0</v>
      </c>
      <c r="L21" s="375">
        <f t="shared" si="220"/>
        <v>0</v>
      </c>
      <c r="M21" s="376">
        <f t="shared" si="147"/>
        <v>0</v>
      </c>
      <c r="N21" s="369"/>
      <c r="O21" s="375" t="str">
        <f t="shared" si="221"/>
        <v>W00 Long</v>
      </c>
      <c r="P21" s="375">
        <f>VLOOKUP(O21,LookupW!$A$1:$B$108,2)</f>
        <v>1</v>
      </c>
      <c r="Q21" s="375">
        <f t="shared" si="148"/>
        <v>0</v>
      </c>
      <c r="R21" s="375">
        <f t="shared" si="222"/>
        <v>0</v>
      </c>
      <c r="S21" s="376">
        <f t="shared" si="150"/>
        <v>0</v>
      </c>
      <c r="T21" s="369">
        <v>9.58</v>
      </c>
      <c r="U21" s="375" t="str">
        <f t="shared" si="223"/>
        <v>W00 Shot</v>
      </c>
      <c r="V21" s="375">
        <f>VLOOKUP(U21,LookupW!$A$1:$B$108,2)</f>
        <v>1</v>
      </c>
      <c r="W21" s="375">
        <f t="shared" si="151"/>
        <v>9.58</v>
      </c>
      <c r="X21" s="375">
        <f t="shared" si="224"/>
        <v>502</v>
      </c>
      <c r="Y21" s="376">
        <f t="shared" si="153"/>
        <v>502</v>
      </c>
      <c r="Z21" s="369">
        <v>1.58</v>
      </c>
      <c r="AA21" s="375" t="str">
        <f t="shared" si="225"/>
        <v>W00 High</v>
      </c>
      <c r="AB21" s="375">
        <f>VLOOKUP(AA21,LookupW!$A$1:$B$108,2)</f>
        <v>1</v>
      </c>
      <c r="AC21" s="375">
        <f t="shared" si="154"/>
        <v>1.58</v>
      </c>
      <c r="AD21" s="375">
        <f t="shared" si="226"/>
        <v>712</v>
      </c>
      <c r="AE21" s="376">
        <f t="shared" si="156"/>
        <v>712</v>
      </c>
      <c r="AF21" s="369"/>
      <c r="AG21" s="375" t="str">
        <f t="shared" si="227"/>
        <v>W00 400</v>
      </c>
      <c r="AH21" s="375">
        <f>VLOOKUP(AG21,LookupW!$A$1:$B$108,2)</f>
        <v>1</v>
      </c>
      <c r="AI21" s="375">
        <f t="shared" si="157"/>
        <v>0</v>
      </c>
      <c r="AJ21" s="375">
        <f t="shared" si="228"/>
        <v>0</v>
      </c>
      <c r="AK21" s="376">
        <f t="shared" si="159"/>
        <v>0</v>
      </c>
      <c r="AL21" s="369"/>
      <c r="AM21" s="375" t="str">
        <f t="shared" si="229"/>
        <v>W00 Hurd</v>
      </c>
      <c r="AN21" s="375">
        <f>VLOOKUP(AM21,LookupW!$A$1:$B$108,2)</f>
        <v>1</v>
      </c>
      <c r="AO21" s="375">
        <f t="shared" si="160"/>
        <v>0</v>
      </c>
      <c r="AP21" s="375">
        <f t="shared" si="230"/>
        <v>0</v>
      </c>
      <c r="AQ21" s="376">
        <f t="shared" si="162"/>
        <v>0</v>
      </c>
      <c r="AR21" s="369">
        <v>29.69</v>
      </c>
      <c r="AS21" s="375" t="str">
        <f t="shared" si="231"/>
        <v>W00 Disc</v>
      </c>
      <c r="AT21" s="375">
        <f>VLOOKUP(AS21,LookupW!$A$1:$B$108,2)</f>
        <v>1</v>
      </c>
      <c r="AU21" s="375">
        <f t="shared" si="163"/>
        <v>29.69</v>
      </c>
      <c r="AV21" s="375">
        <f t="shared" si="232"/>
        <v>457</v>
      </c>
      <c r="AW21" s="376">
        <f t="shared" si="165"/>
        <v>457</v>
      </c>
      <c r="AX21" s="369"/>
      <c r="AY21" s="375" t="str">
        <f t="shared" si="233"/>
        <v>W00 Pole</v>
      </c>
      <c r="AZ21" s="375">
        <f>VLOOKUP(AY21,LookupW!$A$1:$B$108,2)</f>
        <v>1</v>
      </c>
      <c r="BA21" s="375">
        <f t="shared" si="166"/>
        <v>0</v>
      </c>
      <c r="BB21" s="375">
        <f t="shared" si="234"/>
        <v>0</v>
      </c>
      <c r="BC21" s="376">
        <f t="shared" si="168"/>
        <v>0</v>
      </c>
      <c r="BD21" s="369">
        <v>30.63</v>
      </c>
      <c r="BE21" s="375" t="str">
        <f t="shared" si="235"/>
        <v>W00 Jav</v>
      </c>
      <c r="BF21" s="375">
        <f>VLOOKUP(BE21,LookupW!$A$1:$B$108,2)</f>
        <v>1</v>
      </c>
      <c r="BG21" s="375">
        <f t="shared" si="169"/>
        <v>30.63</v>
      </c>
      <c r="BH21" s="375">
        <f t="shared" si="236"/>
        <v>489</v>
      </c>
      <c r="BI21" s="376">
        <f t="shared" si="171"/>
        <v>489</v>
      </c>
      <c r="BJ21" s="372"/>
      <c r="BK21" s="373"/>
      <c r="BL21" s="375">
        <f t="shared" si="172"/>
        <v>0</v>
      </c>
      <c r="BM21" s="375" t="str">
        <f t="shared" si="173"/>
        <v>W00 1500</v>
      </c>
      <c r="BN21" s="375">
        <f>VLOOKUP(BM21,LookupW!$A$1:$B$108,2)</f>
        <v>1</v>
      </c>
      <c r="BO21" s="375">
        <f t="shared" si="174"/>
        <v>0</v>
      </c>
      <c r="BP21" s="375">
        <f t="shared" si="237"/>
        <v>0</v>
      </c>
      <c r="BQ21" s="376">
        <f t="shared" si="176"/>
        <v>0</v>
      </c>
      <c r="BR21" s="411"/>
      <c r="BS21" s="419">
        <f t="shared" si="144"/>
        <v>2160</v>
      </c>
      <c r="BT21" s="322"/>
      <c r="BU21" s="184"/>
      <c r="BV21" s="325"/>
    </row>
    <row r="22" spans="1:74" s="179" customFormat="1" ht="15">
      <c r="A22" s="326">
        <v>8</v>
      </c>
      <c r="B22" s="329" t="s">
        <v>478</v>
      </c>
      <c r="C22" s="260" t="s">
        <v>451</v>
      </c>
      <c r="D22" s="242" t="s">
        <v>452</v>
      </c>
      <c r="E22" s="242"/>
      <c r="F22" s="261" t="s">
        <v>166</v>
      </c>
      <c r="G22" s="243" t="str">
        <f>VLOOKUP(F22,'Other specs'!$A$67:$B$78,2)</f>
        <v>M50</v>
      </c>
      <c r="H22" s="360"/>
      <c r="I22" s="361" t="str">
        <f>CONCATENATE($G22, " ",H$1)</f>
        <v>M50 100</v>
      </c>
      <c r="J22" s="361">
        <f>VLOOKUP(I22,LookupM!$A$1:$B$100,2)</f>
        <v>0.89959999999999996</v>
      </c>
      <c r="K22" s="361">
        <f>CEILING(J22*H22,0.01)</f>
        <v>0</v>
      </c>
      <c r="L22" s="361">
        <f>IF(K22&gt;0, (FLOOR((25.4347*POWER((18-K22),1.81)),1)),0)</f>
        <v>0</v>
      </c>
      <c r="M22" s="362">
        <f>L22</f>
        <v>0</v>
      </c>
      <c r="N22" s="360"/>
      <c r="O22" s="361" t="str">
        <f>CONCATENATE($G22, " ",N$1)</f>
        <v>M50 Long</v>
      </c>
      <c r="P22" s="361">
        <f>VLOOKUP(O22,LookupM!$A$1:$B$100,2)</f>
        <v>1.2285999999999999</v>
      </c>
      <c r="Q22" s="361">
        <f>FLOOR(P22*N22,0.01)</f>
        <v>0</v>
      </c>
      <c r="R22" s="361">
        <f>IF(Q22&gt;0, (FLOOR((0.14354*POWER((Q22*100-220),1.4)),1)),0)</f>
        <v>0</v>
      </c>
      <c r="S22" s="362">
        <f>R22</f>
        <v>0</v>
      </c>
      <c r="T22" s="360">
        <v>11.23</v>
      </c>
      <c r="U22" s="361" t="str">
        <f>CONCATENATE($G22, " ",T$1)</f>
        <v>M50 Shot</v>
      </c>
      <c r="V22" s="361">
        <f>VLOOKUP(U22,LookupM!$A$1:$B$100,2)</f>
        <v>1.1720999999999999</v>
      </c>
      <c r="W22" s="361">
        <f>FLOOR(V22*T22,0.01)</f>
        <v>13.16</v>
      </c>
      <c r="X22" s="361">
        <f>IF(W22&gt;0, (FLOOR((51.39*POWER((W22-1.5),1.05)),1)),0)</f>
        <v>677</v>
      </c>
      <c r="Y22" s="362">
        <f>X22</f>
        <v>677</v>
      </c>
      <c r="Z22" s="360"/>
      <c r="AA22" s="361" t="str">
        <f>CONCATENATE($G22, " ",Z$1)</f>
        <v>M50 High</v>
      </c>
      <c r="AB22" s="361">
        <f>VLOOKUP(AA22,LookupM!$A$1:$B$100,2)</f>
        <v>1.1617</v>
      </c>
      <c r="AC22" s="361">
        <f>FLOOR(AB22*Z22,0.01)</f>
        <v>0</v>
      </c>
      <c r="AD22" s="361">
        <f>IF(AC22&gt;0, (FLOOR((0.8465*POWER((AC22*100-75),1.42)),1)),0)</f>
        <v>0</v>
      </c>
      <c r="AE22" s="362">
        <f>AD22</f>
        <v>0</v>
      </c>
      <c r="AF22" s="360"/>
      <c r="AG22" s="361" t="str">
        <f>CONCATENATE($G22, " ",AF$1)</f>
        <v>M50 400</v>
      </c>
      <c r="AH22" s="361">
        <f>VLOOKUP(AG22,LookupM!$A$1:$B$100,2)</f>
        <v>0.87539999999999996</v>
      </c>
      <c r="AI22" s="361">
        <f>CEILING(AH22*AF22,0.01)</f>
        <v>0</v>
      </c>
      <c r="AJ22" s="361">
        <f>IF(AI22&gt;0, (FLOOR((1.53775*POWER((82-AI22),1.81)),1)),0)</f>
        <v>0</v>
      </c>
      <c r="AK22" s="362">
        <f>AJ22</f>
        <v>0</v>
      </c>
      <c r="AL22" s="360"/>
      <c r="AM22" s="361" t="str">
        <f>CONCATENATE($G22, " ",AL$1)</f>
        <v>M50 Hurd</v>
      </c>
      <c r="AN22" s="361">
        <f>VLOOKUP(AM22,LookupM!$A$1:$B$100,2)</f>
        <v>0.96040000000000003</v>
      </c>
      <c r="AO22" s="361">
        <f>CEILING(AN22*AL22,0.01)</f>
        <v>0</v>
      </c>
      <c r="AP22" s="361">
        <f>IF(AO22&gt;0, (FLOOR((5.74352*POWER((28.5-AO22),1.92)),1)),0)</f>
        <v>0</v>
      </c>
      <c r="AQ22" s="362">
        <f>AP22</f>
        <v>0</v>
      </c>
      <c r="AR22" s="425">
        <v>53.34</v>
      </c>
      <c r="AS22" s="361" t="str">
        <f>CONCATENATE($G22, " ",AR$1)</f>
        <v>M50 Disc</v>
      </c>
      <c r="AT22" s="361">
        <f>VLOOKUP(AS22,LookupM!$A$1:$B$100,2)</f>
        <v>1.0218</v>
      </c>
      <c r="AU22" s="361">
        <f>FLOOR(AT22*AR22,0.01)</f>
        <v>54.5</v>
      </c>
      <c r="AV22" s="361">
        <f>IF(AU22&gt;0, (FLOOR((12.91*POWER((AU22-4),1.1)),1)),0)</f>
        <v>965</v>
      </c>
      <c r="AW22" s="362">
        <f>AV22</f>
        <v>965</v>
      </c>
      <c r="AX22" s="360"/>
      <c r="AY22" s="361" t="str">
        <f>CONCATENATE($G22, " ",AX$1)</f>
        <v>M50 Pole</v>
      </c>
      <c r="AZ22" s="361">
        <f>VLOOKUP(AY22,LookupM!$A$1:$B$100,2)</f>
        <v>1.2272000000000001</v>
      </c>
      <c r="BA22" s="361">
        <f>FLOOR(AZ22*AX22,0.01)</f>
        <v>0</v>
      </c>
      <c r="BB22" s="361">
        <f>IF(BA22&gt;0, (FLOOR((0.2797*POWER((BA22*100-100),1.35)),1)),0)</f>
        <v>0</v>
      </c>
      <c r="BC22" s="362">
        <f>BB22</f>
        <v>0</v>
      </c>
      <c r="BD22" s="360">
        <v>36.58</v>
      </c>
      <c r="BE22" s="361" t="str">
        <f>CONCATENATE($G22, " ",BD$1)</f>
        <v>M50 Jav</v>
      </c>
      <c r="BF22" s="361">
        <f>VLOOKUP(BE22,LookupM!$A$1:$B$100,2)</f>
        <v>1.2278</v>
      </c>
      <c r="BG22" s="361">
        <f>FLOOR(BF22*BD22,0.01)</f>
        <v>44.910000000000004</v>
      </c>
      <c r="BH22" s="361">
        <f>IF(BG22&gt;0, (FLOOR((10.14*POWER((BG22-7),1.08)),1)),0)</f>
        <v>514</v>
      </c>
      <c r="BI22" s="362">
        <f>BH22</f>
        <v>514</v>
      </c>
      <c r="BJ22" s="363"/>
      <c r="BK22" s="364"/>
      <c r="BL22" s="361">
        <f>BJ22*60+BK22</f>
        <v>0</v>
      </c>
      <c r="BM22" s="361" t="str">
        <f>CONCATENATE($G22, " ",BJ$1)</f>
        <v>M50 1500</v>
      </c>
      <c r="BN22" s="361">
        <f>VLOOKUP(BM22,LookupM!$A$1:$B$100,2)</f>
        <v>0.87309999999999999</v>
      </c>
      <c r="BO22" s="361">
        <f>CEILING(BN22*BL22,0.01)</f>
        <v>0</v>
      </c>
      <c r="BP22" s="361">
        <f>IF(BO22&gt;0, (FLOOR((0.03768*POWER((480-BO22),1.85)),1)),0)</f>
        <v>0</v>
      </c>
      <c r="BQ22" s="362">
        <f>BP22</f>
        <v>0</v>
      </c>
      <c r="BR22" s="411"/>
      <c r="BS22" s="420">
        <f t="shared" ref="BS22:BS25" si="238">BQ22+BI22+S22+AK22+Y22+AE22+AQ22+BC22+AW22+M22</f>
        <v>2156</v>
      </c>
      <c r="BT22" s="320">
        <f>SUM(BS22:BS25)</f>
        <v>6624</v>
      </c>
      <c r="BU22" s="185"/>
      <c r="BV22" s="323">
        <f>_xlfn.RANK.EQ(BT22,BT$3:BT$25,0)</f>
        <v>2</v>
      </c>
    </row>
    <row r="23" spans="1:74" s="179" customFormat="1" ht="15">
      <c r="A23" s="327"/>
      <c r="B23" s="330"/>
      <c r="C23" s="254" t="s">
        <v>404</v>
      </c>
      <c r="D23" s="228" t="s">
        <v>453</v>
      </c>
      <c r="E23" s="228"/>
      <c r="F23" s="158" t="s">
        <v>163</v>
      </c>
      <c r="G23" s="238" t="str">
        <f>VLOOKUP(F23,'Other specs'!$A$67:$B$78,2)</f>
        <v>M35</v>
      </c>
      <c r="H23" s="365"/>
      <c r="I23" s="348" t="str">
        <f>CONCATENATE($G23, " ",H$1)</f>
        <v>M35 100</v>
      </c>
      <c r="J23" s="348">
        <f>VLOOKUP(I23,LookupM!$A$1:$B$100,2)</f>
        <v>0.9869</v>
      </c>
      <c r="K23" s="348">
        <f t="shared" ref="K23:K25" si="239">CEILING(J23*H23,0.01)</f>
        <v>0</v>
      </c>
      <c r="L23" s="348">
        <f t="shared" ref="L23:L25" si="240">IF(K23&gt;0, (FLOOR((25.4347*POWER((18-K23),1.81)),1)),0)</f>
        <v>0</v>
      </c>
      <c r="M23" s="366">
        <f t="shared" ref="M23:M25" si="241">L23</f>
        <v>0</v>
      </c>
      <c r="N23" s="365"/>
      <c r="O23" s="348" t="str">
        <f>CONCATENATE($G23, " ",N$1)</f>
        <v>M35 Long</v>
      </c>
      <c r="P23" s="348">
        <f>VLOOKUP(O23,LookupM!$A$1:$B$100,2)</f>
        <v>1.0317000000000001</v>
      </c>
      <c r="Q23" s="348">
        <f t="shared" ref="Q23:Q25" si="242">FLOOR(P23*N23,0.01)</f>
        <v>0</v>
      </c>
      <c r="R23" s="348">
        <f t="shared" ref="R23:R25" si="243">IF(Q23&gt;0, (FLOOR((0.14354*POWER((Q23*100-220),1.4)),1)),0)</f>
        <v>0</v>
      </c>
      <c r="S23" s="366">
        <f t="shared" ref="S23:S25" si="244">R23</f>
        <v>0</v>
      </c>
      <c r="T23" s="365"/>
      <c r="U23" s="348" t="str">
        <f>CONCATENATE($G23, " ",T$1)</f>
        <v>M35 Shot</v>
      </c>
      <c r="V23" s="348">
        <f>VLOOKUP(U23,LookupM!$A$1:$B$100,2)</f>
        <v>1.0371999999999999</v>
      </c>
      <c r="W23" s="348">
        <f t="shared" ref="W23:W25" si="245">FLOOR(V23*T23,0.01)</f>
        <v>0</v>
      </c>
      <c r="X23" s="348">
        <f t="shared" ref="X23:X25" si="246">IF(W23&gt;0, (FLOOR((51.39*POWER((W23-1.5),1.05)),1)),0)</f>
        <v>0</v>
      </c>
      <c r="Y23" s="366">
        <f t="shared" ref="Y23:Y25" si="247">X23</f>
        <v>0</v>
      </c>
      <c r="Z23" s="365"/>
      <c r="AA23" s="348" t="str">
        <f>CONCATENATE($G23, " ",Z$1)</f>
        <v>M35 High</v>
      </c>
      <c r="AB23" s="348">
        <f>VLOOKUP(AA23,LookupM!$A$1:$B$100,2)</f>
        <v>1.026</v>
      </c>
      <c r="AC23" s="348">
        <f t="shared" ref="AC23:AC25" si="248">FLOOR(AB23*Z23,0.01)</f>
        <v>0</v>
      </c>
      <c r="AD23" s="348">
        <f t="shared" ref="AD23:AD25" si="249">IF(AC23&gt;0, (FLOOR((0.8465*POWER((AC23*100-75),1.42)),1)),0)</f>
        <v>0</v>
      </c>
      <c r="AE23" s="366">
        <f t="shared" ref="AE23:AE25" si="250">AD23</f>
        <v>0</v>
      </c>
      <c r="AF23" s="365">
        <v>54.7</v>
      </c>
      <c r="AG23" s="348" t="str">
        <f>CONCATENATE($G23, " ",AF$1)</f>
        <v>M35 400</v>
      </c>
      <c r="AH23" s="348">
        <f>VLOOKUP(AG23,LookupM!$A$1:$B$100,2)</f>
        <v>0.96540000000000004</v>
      </c>
      <c r="AI23" s="348">
        <f t="shared" ref="AI23:AI25" si="251">CEILING(AH23*AF23,0.01)</f>
        <v>52.81</v>
      </c>
      <c r="AJ23" s="348">
        <f t="shared" ref="AJ23:AJ25" si="252">IF(AI23&gt;0, (FLOOR((1.53775*POWER((82-AI23),1.81)),1)),0)</f>
        <v>690</v>
      </c>
      <c r="AK23" s="366">
        <f t="shared" ref="AK23:AK25" si="253">AJ23</f>
        <v>690</v>
      </c>
      <c r="AL23" s="365"/>
      <c r="AM23" s="348" t="str">
        <f>CONCATENATE($G23, " ",AL$1)</f>
        <v>M35 Hurd</v>
      </c>
      <c r="AN23" s="348">
        <f>VLOOKUP(AM23,LookupM!$A$1:$B$100,2)</f>
        <v>0.99009999999999998</v>
      </c>
      <c r="AO23" s="348">
        <f t="shared" ref="AO23:AO25" si="254">CEILING(AN23*AL23,0.01)</f>
        <v>0</v>
      </c>
      <c r="AP23" s="348">
        <f t="shared" ref="AP23:AP25" si="255">IF(AO23&gt;0, (FLOOR((5.74352*POWER((28.5-AO23),1.92)),1)),0)</f>
        <v>0</v>
      </c>
      <c r="AQ23" s="366">
        <f t="shared" ref="AQ23:AQ25" si="256">AP23</f>
        <v>0</v>
      </c>
      <c r="AR23" s="365"/>
      <c r="AS23" s="348" t="str">
        <f>CONCATENATE($G23, " ",AR$1)</f>
        <v>M35 Disc</v>
      </c>
      <c r="AT23" s="348">
        <f>VLOOKUP(AS23,LookupM!$A$1:$B$100,2)</f>
        <v>1.0143</v>
      </c>
      <c r="AU23" s="348">
        <f t="shared" ref="AU23:AU25" si="257">FLOOR(AT23*AR23,0.01)</f>
        <v>0</v>
      </c>
      <c r="AV23" s="348">
        <f t="shared" ref="AV23:AV25" si="258">IF(AU23&gt;0, (FLOOR((12.91*POWER((AU23-4),1.1)),1)),0)</f>
        <v>0</v>
      </c>
      <c r="AW23" s="366">
        <f t="shared" ref="AW23:AW25" si="259">AV23</f>
        <v>0</v>
      </c>
      <c r="AX23" s="365"/>
      <c r="AY23" s="348" t="str">
        <f>CONCATENATE($G23, " ",AX$1)</f>
        <v>M35 Pole</v>
      </c>
      <c r="AZ23" s="348">
        <f>VLOOKUP(AY23,LookupM!$A$1:$B$100,2)</f>
        <v>1.0167999999999999</v>
      </c>
      <c r="BA23" s="348">
        <f t="shared" ref="BA23:BA25" si="260">FLOOR(AZ23*AX23,0.01)</f>
        <v>0</v>
      </c>
      <c r="BB23" s="348">
        <f t="shared" ref="BB23:BB25" si="261">IF(BA23&gt;0, (FLOOR((0.2797*POWER((BA23*100-100),1.35)),1)),0)</f>
        <v>0</v>
      </c>
      <c r="BC23" s="366">
        <f t="shared" ref="BC23:BC25" si="262">BB23</f>
        <v>0</v>
      </c>
      <c r="BD23" s="365"/>
      <c r="BE23" s="348" t="str">
        <f>CONCATENATE($G23, " ",BD$1)</f>
        <v>M35 Jav</v>
      </c>
      <c r="BF23" s="348">
        <f>VLOOKUP(BE23,LookupM!$A$1:$B$100,2)</f>
        <v>1.0125999999999999</v>
      </c>
      <c r="BG23" s="348">
        <f t="shared" ref="BG23:BG25" si="263">FLOOR(BF23*BD23,0.01)</f>
        <v>0</v>
      </c>
      <c r="BH23" s="348">
        <f t="shared" ref="BH23:BH25" si="264">IF(BG23&gt;0, (FLOOR((10.14*POWER((BG23-7),1.08)),1)),0)</f>
        <v>0</v>
      </c>
      <c r="BI23" s="366">
        <f t="shared" ref="BI23:BI25" si="265">BH23</f>
        <v>0</v>
      </c>
      <c r="BJ23" s="367">
        <v>4</v>
      </c>
      <c r="BK23" s="368">
        <v>15.16</v>
      </c>
      <c r="BL23" s="348">
        <f t="shared" ref="BL23:BL25" si="266">BJ23*60+BK23</f>
        <v>255.16</v>
      </c>
      <c r="BM23" s="348" t="str">
        <f t="shared" ref="BM23:BM25" si="267">CONCATENATE($G23, " ",BJ$1)</f>
        <v>M35 1500</v>
      </c>
      <c r="BN23" s="348">
        <f>VLOOKUP(BM23,LookupM!$A$1:$B$100,2)</f>
        <v>0.99129999999999996</v>
      </c>
      <c r="BO23" s="348">
        <f t="shared" ref="BO23:BO25" si="268">CEILING(BN23*BL23,0.01)</f>
        <v>252.95000000000002</v>
      </c>
      <c r="BP23" s="348">
        <f t="shared" ref="BP23:BP25" si="269">IF(BO23&gt;0, (FLOOR((0.03768*POWER((480-BO23),1.85)),1)),0)</f>
        <v>860</v>
      </c>
      <c r="BQ23" s="366">
        <f t="shared" ref="BQ23:BQ25" si="270">BP23</f>
        <v>860</v>
      </c>
      <c r="BR23" s="411"/>
      <c r="BS23" s="412">
        <f t="shared" si="238"/>
        <v>1550</v>
      </c>
      <c r="BT23" s="321"/>
      <c r="BU23" s="185"/>
      <c r="BV23" s="324"/>
    </row>
    <row r="24" spans="1:74" s="179" customFormat="1" ht="15">
      <c r="A24" s="327"/>
      <c r="B24" s="330"/>
      <c r="C24" s="254" t="s">
        <v>454</v>
      </c>
      <c r="D24" s="228" t="s">
        <v>342</v>
      </c>
      <c r="E24" s="228"/>
      <c r="F24" s="158" t="s">
        <v>369</v>
      </c>
      <c r="G24" s="238" t="str">
        <f>VLOOKUP(F24,'Other specs'!$A$67:$B$78,2)</f>
        <v>M00</v>
      </c>
      <c r="H24" s="365">
        <v>12.44</v>
      </c>
      <c r="I24" s="348" t="str">
        <f>CONCATENATE($G24, " ",H$1)</f>
        <v>M00 100</v>
      </c>
      <c r="J24" s="348">
        <f>VLOOKUP(I24,LookupM!$A$1:$B$100,2)</f>
        <v>1</v>
      </c>
      <c r="K24" s="348">
        <f t="shared" si="239"/>
        <v>12.44</v>
      </c>
      <c r="L24" s="348">
        <f t="shared" si="240"/>
        <v>567</v>
      </c>
      <c r="M24" s="366">
        <f t="shared" si="241"/>
        <v>567</v>
      </c>
      <c r="N24" s="365"/>
      <c r="O24" s="348" t="str">
        <f>CONCATENATE($G24, " ",N$1)</f>
        <v>M00 Long</v>
      </c>
      <c r="P24" s="348">
        <f>VLOOKUP(O24,LookupM!$A$1:$B$100,2)</f>
        <v>1</v>
      </c>
      <c r="Q24" s="348">
        <f t="shared" si="242"/>
        <v>0</v>
      </c>
      <c r="R24" s="348">
        <f t="shared" si="243"/>
        <v>0</v>
      </c>
      <c r="S24" s="366">
        <f t="shared" si="244"/>
        <v>0</v>
      </c>
      <c r="T24" s="365"/>
      <c r="U24" s="348" t="str">
        <f>CONCATENATE($G24, " ",T$1)</f>
        <v>M00 Shot</v>
      </c>
      <c r="V24" s="348">
        <f>VLOOKUP(U24,LookupM!$A$1:$B$100,2)</f>
        <v>1</v>
      </c>
      <c r="W24" s="348">
        <f t="shared" si="245"/>
        <v>0</v>
      </c>
      <c r="X24" s="348">
        <f t="shared" si="246"/>
        <v>0</v>
      </c>
      <c r="Y24" s="366">
        <f t="shared" si="247"/>
        <v>0</v>
      </c>
      <c r="Z24" s="365"/>
      <c r="AA24" s="348" t="str">
        <f>CONCATENATE($G24, " ",Z$1)</f>
        <v>M00 High</v>
      </c>
      <c r="AB24" s="348">
        <f>VLOOKUP(AA24,LookupM!$A$1:$B$100,2)</f>
        <v>1</v>
      </c>
      <c r="AC24" s="348">
        <f t="shared" si="248"/>
        <v>0</v>
      </c>
      <c r="AD24" s="348">
        <f t="shared" si="249"/>
        <v>0</v>
      </c>
      <c r="AE24" s="366">
        <f t="shared" si="250"/>
        <v>0</v>
      </c>
      <c r="AF24" s="365"/>
      <c r="AG24" s="348" t="str">
        <f>CONCATENATE($G24, " ",AF$1)</f>
        <v>M00 400</v>
      </c>
      <c r="AH24" s="348">
        <f>VLOOKUP(AG24,LookupM!$A$1:$B$100,2)</f>
        <v>1</v>
      </c>
      <c r="AI24" s="348">
        <f t="shared" si="251"/>
        <v>0</v>
      </c>
      <c r="AJ24" s="348">
        <f t="shared" si="252"/>
        <v>0</v>
      </c>
      <c r="AK24" s="366">
        <f t="shared" si="253"/>
        <v>0</v>
      </c>
      <c r="AL24" s="365">
        <v>16.23</v>
      </c>
      <c r="AM24" s="348" t="str">
        <f>CONCATENATE($G24, " ",AL$1)</f>
        <v>M00 Hurd</v>
      </c>
      <c r="AN24" s="348">
        <f>VLOOKUP(AM24,LookupM!$A$1:$B$100,2)</f>
        <v>1</v>
      </c>
      <c r="AO24" s="348">
        <f t="shared" si="254"/>
        <v>16.23</v>
      </c>
      <c r="AP24" s="348">
        <f t="shared" si="255"/>
        <v>707</v>
      </c>
      <c r="AQ24" s="366">
        <f t="shared" si="256"/>
        <v>707</v>
      </c>
      <c r="AR24" s="365"/>
      <c r="AS24" s="348" t="str">
        <f>CONCATENATE($G24, " ",AR$1)</f>
        <v>M00 Disc</v>
      </c>
      <c r="AT24" s="348">
        <f>VLOOKUP(AS24,LookupM!$A$1:$B$100,2)</f>
        <v>1</v>
      </c>
      <c r="AU24" s="348">
        <f t="shared" si="257"/>
        <v>0</v>
      </c>
      <c r="AV24" s="348">
        <f t="shared" si="258"/>
        <v>0</v>
      </c>
      <c r="AW24" s="366">
        <f t="shared" si="259"/>
        <v>0</v>
      </c>
      <c r="AX24" s="365"/>
      <c r="AY24" s="348" t="str">
        <f>CONCATENATE($G24, " ",AX$1)</f>
        <v>M00 Pole</v>
      </c>
      <c r="AZ24" s="348">
        <f>VLOOKUP(AY24,LookupM!$A$1:$B$100,2)</f>
        <v>1</v>
      </c>
      <c r="BA24" s="348">
        <f t="shared" si="260"/>
        <v>0</v>
      </c>
      <c r="BB24" s="348">
        <f t="shared" si="261"/>
        <v>0</v>
      </c>
      <c r="BC24" s="366">
        <f t="shared" si="262"/>
        <v>0</v>
      </c>
      <c r="BD24" s="365"/>
      <c r="BE24" s="348" t="str">
        <f>CONCATENATE($G24, " ",BD$1)</f>
        <v>M00 Jav</v>
      </c>
      <c r="BF24" s="348">
        <f>VLOOKUP(BE24,LookupM!$A$1:$B$100,2)</f>
        <v>1</v>
      </c>
      <c r="BG24" s="348">
        <f t="shared" si="263"/>
        <v>0</v>
      </c>
      <c r="BH24" s="348">
        <f t="shared" si="264"/>
        <v>0</v>
      </c>
      <c r="BI24" s="366">
        <f t="shared" si="265"/>
        <v>0</v>
      </c>
      <c r="BJ24" s="367"/>
      <c r="BK24" s="368"/>
      <c r="BL24" s="348">
        <f t="shared" si="266"/>
        <v>0</v>
      </c>
      <c r="BM24" s="348" t="str">
        <f t="shared" si="267"/>
        <v>M00 1500</v>
      </c>
      <c r="BN24" s="348">
        <f>VLOOKUP(BM24,LookupM!$A$1:$B$100,2)</f>
        <v>1</v>
      </c>
      <c r="BO24" s="348">
        <f t="shared" si="268"/>
        <v>0</v>
      </c>
      <c r="BP24" s="348">
        <f t="shared" si="269"/>
        <v>0</v>
      </c>
      <c r="BQ24" s="366">
        <f t="shared" si="270"/>
        <v>0</v>
      </c>
      <c r="BR24" s="411"/>
      <c r="BS24" s="412">
        <f t="shared" si="238"/>
        <v>1274</v>
      </c>
      <c r="BT24" s="321"/>
      <c r="BU24" s="185"/>
      <c r="BV24" s="324"/>
    </row>
    <row r="25" spans="1:74" s="179" customFormat="1" thickBot="1">
      <c r="A25" s="328"/>
      <c r="B25" s="331"/>
      <c r="C25" s="257" t="s">
        <v>348</v>
      </c>
      <c r="D25" s="235" t="s">
        <v>455</v>
      </c>
      <c r="E25" s="235"/>
      <c r="F25" s="159" t="s">
        <v>164</v>
      </c>
      <c r="G25" s="240" t="str">
        <f>VLOOKUP(F25,'Other specs'!$A$67:$B$78,2)</f>
        <v>M40</v>
      </c>
      <c r="H25" s="369"/>
      <c r="I25" s="370" t="str">
        <f>CONCATENATE($G25, " ",H$1)</f>
        <v>M40 100</v>
      </c>
      <c r="J25" s="370">
        <f>VLOOKUP(I25,LookupM!$A$1:$B$100,2)</f>
        <v>0.95779999999999998</v>
      </c>
      <c r="K25" s="370">
        <f t="shared" si="239"/>
        <v>0</v>
      </c>
      <c r="L25" s="370">
        <f t="shared" si="240"/>
        <v>0</v>
      </c>
      <c r="M25" s="371">
        <f t="shared" si="241"/>
        <v>0</v>
      </c>
      <c r="N25" s="369">
        <v>5.35</v>
      </c>
      <c r="O25" s="370" t="str">
        <f>CONCATENATE($G25, " ",N$1)</f>
        <v>M40 Long</v>
      </c>
      <c r="P25" s="370">
        <f>VLOOKUP(O25,LookupM!$A$1:$B$100,2)</f>
        <v>1.0899000000000001</v>
      </c>
      <c r="Q25" s="370">
        <f t="shared" si="242"/>
        <v>5.83</v>
      </c>
      <c r="R25" s="370">
        <f t="shared" si="243"/>
        <v>550</v>
      </c>
      <c r="S25" s="371">
        <f t="shared" si="244"/>
        <v>550</v>
      </c>
      <c r="T25" s="369"/>
      <c r="U25" s="370" t="str">
        <f>CONCATENATE($G25, " ",T$1)</f>
        <v>M40 Shot</v>
      </c>
      <c r="V25" s="370">
        <f>VLOOKUP(U25,LookupM!$A$1:$B$100,2)</f>
        <v>1.1136999999999999</v>
      </c>
      <c r="W25" s="370">
        <f t="shared" si="245"/>
        <v>0</v>
      </c>
      <c r="X25" s="370">
        <f t="shared" si="246"/>
        <v>0</v>
      </c>
      <c r="Y25" s="371">
        <f t="shared" si="247"/>
        <v>0</v>
      </c>
      <c r="Z25" s="369">
        <v>1.65</v>
      </c>
      <c r="AA25" s="370" t="str">
        <f>CONCATENATE($G25, " ",Z$1)</f>
        <v>M40 High</v>
      </c>
      <c r="AB25" s="370">
        <f>VLOOKUP(AA25,LookupM!$A$1:$B$100,2)</f>
        <v>1.0486</v>
      </c>
      <c r="AC25" s="370">
        <f t="shared" si="248"/>
        <v>1.73</v>
      </c>
      <c r="AD25" s="370">
        <f t="shared" si="249"/>
        <v>569</v>
      </c>
      <c r="AE25" s="371">
        <f t="shared" si="250"/>
        <v>569</v>
      </c>
      <c r="AF25" s="369"/>
      <c r="AG25" s="370" t="str">
        <f>CONCATENATE($G25, " ",AF$1)</f>
        <v>M40 400</v>
      </c>
      <c r="AH25" s="370">
        <f>VLOOKUP(AG25,LookupM!$A$1:$B$100,2)</f>
        <v>0.93540000000000001</v>
      </c>
      <c r="AI25" s="370">
        <f t="shared" si="251"/>
        <v>0</v>
      </c>
      <c r="AJ25" s="370">
        <f t="shared" si="252"/>
        <v>0</v>
      </c>
      <c r="AK25" s="371">
        <f t="shared" si="253"/>
        <v>0</v>
      </c>
      <c r="AL25" s="369"/>
      <c r="AM25" s="370" t="str">
        <f>CONCATENATE($G25, " ",AL$1)</f>
        <v>M40 Hurd</v>
      </c>
      <c r="AN25" s="370">
        <f>VLOOKUP(AM25,LookupM!$A$1:$B$100,2)</f>
        <v>0.9526</v>
      </c>
      <c r="AO25" s="370">
        <f t="shared" si="254"/>
        <v>0</v>
      </c>
      <c r="AP25" s="370">
        <f t="shared" si="255"/>
        <v>0</v>
      </c>
      <c r="AQ25" s="371">
        <f t="shared" si="256"/>
        <v>0</v>
      </c>
      <c r="AR25" s="369"/>
      <c r="AS25" s="370" t="str">
        <f>CONCATENATE($G25, " ",AR$1)</f>
        <v>M40 Disc</v>
      </c>
      <c r="AT25" s="370">
        <f>VLOOKUP(AS25,LookupM!$A$1:$B$100,2)</f>
        <v>1.1013999999999999</v>
      </c>
      <c r="AU25" s="370">
        <f t="shared" si="257"/>
        <v>0</v>
      </c>
      <c r="AV25" s="370">
        <f t="shared" si="258"/>
        <v>0</v>
      </c>
      <c r="AW25" s="371">
        <f t="shared" si="259"/>
        <v>0</v>
      </c>
      <c r="AX25" s="369">
        <v>3.4</v>
      </c>
      <c r="AY25" s="370" t="str">
        <f>CONCATENATE($G25, " ",AX$1)</f>
        <v>M40 Pole</v>
      </c>
      <c r="AZ25" s="370">
        <f>VLOOKUP(AY25,LookupM!$A$1:$B$100,2)</f>
        <v>1.0772999999999999</v>
      </c>
      <c r="BA25" s="370">
        <f t="shared" si="260"/>
        <v>3.66</v>
      </c>
      <c r="BB25" s="370">
        <f t="shared" si="261"/>
        <v>525</v>
      </c>
      <c r="BC25" s="371">
        <f t="shared" si="262"/>
        <v>525</v>
      </c>
      <c r="BD25" s="369"/>
      <c r="BE25" s="370" t="str">
        <f>CONCATENATE($G25, " ",BD$1)</f>
        <v>M40 Jav</v>
      </c>
      <c r="BF25" s="370">
        <f>VLOOKUP(BE25,LookupM!$A$1:$B$100,2)</f>
        <v>1.0862000000000001</v>
      </c>
      <c r="BG25" s="370">
        <f t="shared" si="263"/>
        <v>0</v>
      </c>
      <c r="BH25" s="370">
        <f t="shared" si="264"/>
        <v>0</v>
      </c>
      <c r="BI25" s="371">
        <f t="shared" si="265"/>
        <v>0</v>
      </c>
      <c r="BJ25" s="372"/>
      <c r="BK25" s="373"/>
      <c r="BL25" s="370">
        <f t="shared" si="266"/>
        <v>0</v>
      </c>
      <c r="BM25" s="370" t="str">
        <f t="shared" si="267"/>
        <v>M40 1500</v>
      </c>
      <c r="BN25" s="370">
        <f>VLOOKUP(BM25,LookupM!$A$1:$B$100,2)</f>
        <v>0.95189999999999997</v>
      </c>
      <c r="BO25" s="370">
        <f t="shared" si="268"/>
        <v>0</v>
      </c>
      <c r="BP25" s="370">
        <f t="shared" si="269"/>
        <v>0</v>
      </c>
      <c r="BQ25" s="371">
        <f t="shared" si="270"/>
        <v>0</v>
      </c>
      <c r="BR25" s="411"/>
      <c r="BS25" s="415">
        <f t="shared" si="238"/>
        <v>1644</v>
      </c>
      <c r="BT25" s="322"/>
      <c r="BU25" s="222"/>
      <c r="BV25" s="325"/>
    </row>
    <row r="26" spans="1:74">
      <c r="BR26" s="341"/>
    </row>
    <row r="28" spans="1:74" ht="17.25">
      <c r="A28" s="302" t="s">
        <v>498</v>
      </c>
    </row>
    <row r="29" spans="1:74" ht="16.5" thickBot="1"/>
    <row r="30" spans="1:74" ht="26.25" customHeight="1" thickBot="1">
      <c r="A30" s="304" t="s">
        <v>353</v>
      </c>
      <c r="B30" s="281" t="s">
        <v>499</v>
      </c>
      <c r="C30" s="308"/>
      <c r="D30" s="305" t="s">
        <v>500</v>
      </c>
    </row>
    <row r="31" spans="1:74" ht="5.25" customHeight="1">
      <c r="D31" s="303"/>
    </row>
    <row r="32" spans="1:74">
      <c r="A32" s="307">
        <f>BV3</f>
        <v>5</v>
      </c>
      <c r="B32" s="309" t="str">
        <f>B3</f>
        <v>The Tilsley Trio</v>
      </c>
      <c r="C32" s="310"/>
      <c r="D32" s="306">
        <f>BT3</f>
        <v>5762</v>
      </c>
    </row>
    <row r="33" spans="1:4">
      <c r="A33" s="307">
        <f>BV6</f>
        <v>3</v>
      </c>
      <c r="B33" s="309" t="str">
        <f>B6</f>
        <v>Royal Mail</v>
      </c>
      <c r="C33" s="310"/>
      <c r="D33" s="306">
        <f>BT6</f>
        <v>6317</v>
      </c>
    </row>
    <row r="34" spans="1:4">
      <c r="A34" s="307">
        <f>BV10</f>
        <v>4</v>
      </c>
      <c r="B34" s="309" t="str">
        <f>B10</f>
        <v>Phipps</v>
      </c>
      <c r="C34" s="310"/>
      <c r="D34" s="306">
        <f>BT10</f>
        <v>6225</v>
      </c>
    </row>
    <row r="35" spans="1:4">
      <c r="A35" s="307">
        <f>BV14</f>
        <v>1</v>
      </c>
      <c r="B35" s="309" t="str">
        <f>B14</f>
        <v>The Masters</v>
      </c>
      <c r="C35" s="310"/>
      <c r="D35" s="306">
        <f>BT14</f>
        <v>7272</v>
      </c>
    </row>
    <row r="36" spans="1:4">
      <c r="A36" s="307">
        <f>BV18</f>
        <v>6</v>
      </c>
      <c r="B36" s="309" t="str">
        <f>B18</f>
        <v>Sisters Are Doing It</v>
      </c>
      <c r="C36" s="310"/>
      <c r="D36" s="306">
        <f>BT18</f>
        <v>5201</v>
      </c>
    </row>
    <row r="37" spans="1:4">
      <c r="A37" s="307">
        <f>BV22</f>
        <v>2</v>
      </c>
      <c r="B37" s="309" t="str">
        <f>B22</f>
        <v>Boys To Men</v>
      </c>
      <c r="C37" s="310"/>
      <c r="D37" s="306">
        <f>BT22</f>
        <v>6624</v>
      </c>
    </row>
  </sheetData>
  <mergeCells count="25">
    <mergeCell ref="A10:A13"/>
    <mergeCell ref="B10:B13"/>
    <mergeCell ref="BT10:BT13"/>
    <mergeCell ref="BV10:BV13"/>
    <mergeCell ref="BV3:BV5"/>
    <mergeCell ref="A6:A9"/>
    <mergeCell ref="B6:B9"/>
    <mergeCell ref="BT6:BT9"/>
    <mergeCell ref="BV6:BV9"/>
    <mergeCell ref="A18:A21"/>
    <mergeCell ref="B18:B21"/>
    <mergeCell ref="BT18:BT21"/>
    <mergeCell ref="BV18:BV21"/>
    <mergeCell ref="A22:A25"/>
    <mergeCell ref="B22:B25"/>
    <mergeCell ref="BT22:BT25"/>
    <mergeCell ref="BV22:BV25"/>
    <mergeCell ref="BJ1:BK1"/>
    <mergeCell ref="A14:A17"/>
    <mergeCell ref="B14:B17"/>
    <mergeCell ref="BT14:BT17"/>
    <mergeCell ref="BV14:BV17"/>
    <mergeCell ref="A3:A5"/>
    <mergeCell ref="B3:B5"/>
    <mergeCell ref="BT3:BT5"/>
  </mergeCells>
  <pageMargins left="0.25" right="0.25" top="0.75" bottom="0.75" header="0.3" footer="0.3"/>
  <pageSetup paperSize="9" scale="74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9A052C-7B57-41EF-A4E1-757BBBA6955F}">
          <x14:formula1>
            <xm:f>'Other specs'!$A$54:$A$65</xm:f>
          </x14:formula1>
          <xm:sqref>F22:F25 F4:F5 F7:F9 F15:F17 F13:F17</xm:sqref>
        </x14:dataValidation>
        <x14:dataValidation type="list" allowBlank="1" showInputMessage="1" showErrorMessage="1" xr:uid="{0EE44550-F2D0-49E0-AE64-343B686F3681}">
          <x14:formula1>
            <xm:f>'Other specs'!$A$29:$A$39</xm:f>
          </x14:formula1>
          <xm:sqref>F14 F18:F21 F6 F3 F10:F11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D915-2FCF-4B57-AE6A-1558F77D439B}">
  <sheetPr>
    <tabColor theme="5" tint="0.79998168889431442"/>
    <pageSetUpPr fitToPage="1"/>
  </sheetPr>
  <dimension ref="A1:BU85"/>
  <sheetViews>
    <sheetView tabSelected="1" topLeftCell="A4" zoomScale="90" zoomScaleNormal="90" workbookViewId="0">
      <selection activeCell="BU5" sqref="BU5"/>
    </sheetView>
  </sheetViews>
  <sheetFormatPr defaultRowHeight="15.75"/>
  <cols>
    <col min="1" max="1" width="6.140625" style="198" customWidth="1"/>
    <col min="2" max="2" width="1.42578125" style="193" customWidth="1"/>
    <col min="3" max="3" width="10.85546875" style="193" customWidth="1"/>
    <col min="4" max="4" width="13.5703125" style="193" customWidth="1"/>
    <col min="5" max="5" width="31.140625" style="193" customWidth="1"/>
    <col min="6" max="6" width="5.5703125" style="193" customWidth="1"/>
    <col min="7" max="8" width="6.5703125" style="193" hidden="1" customWidth="1"/>
    <col min="9" max="9" width="9" style="193" hidden="1" customWidth="1"/>
    <col min="10" max="10" width="8.28515625" style="193" hidden="1" customWidth="1"/>
    <col min="11" max="12" width="9.140625" style="193" hidden="1" customWidth="1"/>
    <col min="13" max="13" width="6" style="197" hidden="1" customWidth="1"/>
    <col min="14" max="14" width="6.140625" style="193" hidden="1" customWidth="1"/>
    <col min="15" max="18" width="9.140625" style="193" hidden="1" customWidth="1"/>
    <col min="19" max="19" width="6" style="197" hidden="1" customWidth="1"/>
    <col min="20" max="20" width="6.28515625" style="193" hidden="1" customWidth="1"/>
    <col min="21" max="24" width="9.140625" style="193" hidden="1" customWidth="1"/>
    <col min="25" max="25" width="6" style="197" hidden="1" customWidth="1"/>
    <col min="26" max="26" width="5.7109375" style="193" hidden="1" customWidth="1"/>
    <col min="27" max="30" width="0" style="193" hidden="1" customWidth="1"/>
    <col min="31" max="31" width="6" style="197" hidden="1" customWidth="1"/>
    <col min="32" max="32" width="6.140625" style="193" hidden="1" customWidth="1"/>
    <col min="33" max="35" width="9.140625" style="193" hidden="1" customWidth="1"/>
    <col min="36" max="36" width="0" style="193" hidden="1" customWidth="1"/>
    <col min="37" max="37" width="6" style="197" hidden="1" customWidth="1"/>
    <col min="38" max="38" width="6.28515625" style="193" hidden="1" customWidth="1"/>
    <col min="39" max="39" width="9" style="193" hidden="1" customWidth="1"/>
    <col min="40" max="40" width="8.28515625" style="193" hidden="1" customWidth="1"/>
    <col min="41" max="42" width="9.140625" style="193" hidden="1" customWidth="1"/>
    <col min="43" max="43" width="6" style="197" hidden="1" customWidth="1"/>
    <col min="44" max="44" width="6.140625" style="193" hidden="1" customWidth="1"/>
    <col min="45" max="48" width="9.140625" style="193" hidden="1" customWidth="1"/>
    <col min="49" max="49" width="6" style="197" hidden="1" customWidth="1"/>
    <col min="50" max="50" width="5.42578125" style="193" hidden="1" customWidth="1"/>
    <col min="51" max="54" width="0" style="193" hidden="1" customWidth="1"/>
    <col min="55" max="55" width="6" style="197" hidden="1" customWidth="1"/>
    <col min="56" max="56" width="6.42578125" style="193" hidden="1" customWidth="1"/>
    <col min="57" max="60" width="9.140625" style="193" hidden="1" customWidth="1"/>
    <col min="61" max="61" width="6" style="197" hidden="1" customWidth="1"/>
    <col min="62" max="62" width="2.28515625" style="193" hidden="1" customWidth="1"/>
    <col min="63" max="63" width="5.28515625" style="193" hidden="1" customWidth="1"/>
    <col min="64" max="64" width="7" style="193" hidden="1" customWidth="1"/>
    <col min="65" max="68" width="9.140625" style="193" hidden="1" customWidth="1"/>
    <col min="69" max="69" width="6" style="197" hidden="1" customWidth="1"/>
    <col min="70" max="70" width="1.42578125" style="193" hidden="1" customWidth="1"/>
    <col min="71" max="71" width="13.28515625" style="196" customWidth="1"/>
    <col min="72" max="16384" width="9.140625" style="193"/>
  </cols>
  <sheetData>
    <row r="1" spans="1:73" ht="41.25" customHeight="1" thickBot="1">
      <c r="C1" s="266" t="s">
        <v>480</v>
      </c>
    </row>
    <row r="2" spans="1:73" s="267" customFormat="1" ht="37.5" customHeight="1" thickBot="1">
      <c r="A2" s="271" t="s">
        <v>353</v>
      </c>
      <c r="C2" s="272" t="s">
        <v>160</v>
      </c>
      <c r="D2" s="273" t="s">
        <v>350</v>
      </c>
      <c r="E2" s="273" t="s">
        <v>349</v>
      </c>
      <c r="F2" s="274" t="s">
        <v>161</v>
      </c>
      <c r="G2" s="269" t="s">
        <v>368</v>
      </c>
      <c r="H2" s="275">
        <v>100</v>
      </c>
      <c r="I2" s="270" t="s">
        <v>172</v>
      </c>
      <c r="J2" s="270" t="s">
        <v>173</v>
      </c>
      <c r="K2" s="270" t="s">
        <v>196</v>
      </c>
      <c r="L2" s="270" t="s">
        <v>175</v>
      </c>
      <c r="M2" s="276" t="s">
        <v>46</v>
      </c>
      <c r="N2" s="277" t="s">
        <v>44</v>
      </c>
      <c r="O2" s="270" t="s">
        <v>172</v>
      </c>
      <c r="P2" s="270" t="s">
        <v>173</v>
      </c>
      <c r="Q2" s="270" t="s">
        <v>179</v>
      </c>
      <c r="R2" s="270" t="s">
        <v>175</v>
      </c>
      <c r="S2" s="276" t="s">
        <v>46</v>
      </c>
      <c r="T2" s="275" t="s">
        <v>47</v>
      </c>
      <c r="U2" s="270" t="s">
        <v>172</v>
      </c>
      <c r="V2" s="270" t="s">
        <v>173</v>
      </c>
      <c r="W2" s="270" t="s">
        <v>177</v>
      </c>
      <c r="X2" s="270" t="s">
        <v>175</v>
      </c>
      <c r="Y2" s="276" t="s">
        <v>46</v>
      </c>
      <c r="Z2" s="275" t="s">
        <v>42</v>
      </c>
      <c r="AA2" s="270" t="s">
        <v>172</v>
      </c>
      <c r="AB2" s="270" t="s">
        <v>173</v>
      </c>
      <c r="AC2" s="270" t="s">
        <v>176</v>
      </c>
      <c r="AD2" s="270" t="s">
        <v>175</v>
      </c>
      <c r="AE2" s="276" t="s">
        <v>46</v>
      </c>
      <c r="AF2" s="275">
        <v>400</v>
      </c>
      <c r="AG2" s="270" t="s">
        <v>172</v>
      </c>
      <c r="AH2" s="270" t="s">
        <v>173</v>
      </c>
      <c r="AI2" s="270" t="s">
        <v>184</v>
      </c>
      <c r="AJ2" s="270" t="s">
        <v>175</v>
      </c>
      <c r="AK2" s="276" t="s">
        <v>46</v>
      </c>
      <c r="AL2" s="275" t="s">
        <v>49</v>
      </c>
      <c r="AM2" s="270" t="s">
        <v>172</v>
      </c>
      <c r="AN2" s="270" t="s">
        <v>173</v>
      </c>
      <c r="AO2" s="270" t="s">
        <v>174</v>
      </c>
      <c r="AP2" s="270" t="s">
        <v>175</v>
      </c>
      <c r="AQ2" s="276" t="s">
        <v>46</v>
      </c>
      <c r="AR2" s="275" t="s">
        <v>50</v>
      </c>
      <c r="AS2" s="270" t="s">
        <v>172</v>
      </c>
      <c r="AT2" s="270" t="s">
        <v>173</v>
      </c>
      <c r="AU2" s="270" t="s">
        <v>186</v>
      </c>
      <c r="AV2" s="270" t="s">
        <v>175</v>
      </c>
      <c r="AW2" s="276" t="s">
        <v>46</v>
      </c>
      <c r="AX2" s="275" t="s">
        <v>43</v>
      </c>
      <c r="AY2" s="270" t="s">
        <v>172</v>
      </c>
      <c r="AZ2" s="270" t="s">
        <v>173</v>
      </c>
      <c r="BA2" s="270" t="s">
        <v>185</v>
      </c>
      <c r="BB2" s="270" t="s">
        <v>175</v>
      </c>
      <c r="BC2" s="276" t="s">
        <v>46</v>
      </c>
      <c r="BD2" s="275" t="s">
        <v>48</v>
      </c>
      <c r="BE2" s="270" t="s">
        <v>172</v>
      </c>
      <c r="BF2" s="270" t="s">
        <v>173</v>
      </c>
      <c r="BG2" s="270" t="s">
        <v>180</v>
      </c>
      <c r="BH2" s="270" t="s">
        <v>175</v>
      </c>
      <c r="BI2" s="276" t="s">
        <v>46</v>
      </c>
      <c r="BJ2" s="335">
        <v>1500</v>
      </c>
      <c r="BK2" s="336"/>
      <c r="BL2" s="268" t="s">
        <v>182</v>
      </c>
      <c r="BM2" s="270" t="s">
        <v>172</v>
      </c>
      <c r="BN2" s="270" t="s">
        <v>173</v>
      </c>
      <c r="BO2" s="270" t="s">
        <v>187</v>
      </c>
      <c r="BP2" s="270" t="s">
        <v>175</v>
      </c>
      <c r="BQ2" s="276" t="s">
        <v>46</v>
      </c>
      <c r="BS2" s="279" t="s">
        <v>183</v>
      </c>
    </row>
    <row r="3" spans="1:73" s="194" customFormat="1" ht="4.5" customHeight="1">
      <c r="A3" s="202"/>
      <c r="C3" s="195"/>
      <c r="D3" s="195"/>
      <c r="E3" s="195"/>
      <c r="F3" s="195"/>
      <c r="G3" s="195"/>
      <c r="H3" s="200"/>
      <c r="M3" s="203"/>
      <c r="N3" s="199"/>
      <c r="S3" s="203"/>
      <c r="T3" s="200"/>
      <c r="Y3" s="203"/>
      <c r="Z3" s="200"/>
      <c r="AE3" s="203"/>
      <c r="AF3" s="200"/>
      <c r="AK3" s="203"/>
      <c r="AL3" s="200"/>
      <c r="AQ3" s="203"/>
      <c r="AR3" s="200"/>
      <c r="AW3" s="203"/>
      <c r="AX3" s="200"/>
      <c r="BC3" s="203"/>
      <c r="BD3" s="200"/>
      <c r="BI3" s="203"/>
      <c r="BJ3" s="204"/>
      <c r="BK3" s="204"/>
      <c r="BL3" s="195"/>
      <c r="BQ3" s="203"/>
      <c r="BS3" s="201"/>
    </row>
    <row r="4" spans="1:73" s="194" customFormat="1">
      <c r="A4" s="231">
        <v>1</v>
      </c>
      <c r="C4" s="237" t="s">
        <v>389</v>
      </c>
      <c r="D4" s="228" t="s">
        <v>390</v>
      </c>
      <c r="E4" s="228" t="s">
        <v>391</v>
      </c>
      <c r="F4" s="238" t="s">
        <v>371</v>
      </c>
      <c r="G4" s="263" t="s">
        <v>162</v>
      </c>
      <c r="H4" s="220">
        <v>11.39</v>
      </c>
      <c r="I4" s="228" t="s">
        <v>222</v>
      </c>
      <c r="J4" s="228">
        <v>1</v>
      </c>
      <c r="K4" s="228">
        <v>11.39</v>
      </c>
      <c r="L4" s="228">
        <v>776</v>
      </c>
      <c r="M4" s="234">
        <v>776</v>
      </c>
      <c r="N4" s="220">
        <v>6.41</v>
      </c>
      <c r="O4" s="228" t="s">
        <v>228</v>
      </c>
      <c r="P4" s="228">
        <v>1</v>
      </c>
      <c r="Q4" s="228">
        <v>6.41</v>
      </c>
      <c r="R4" s="228">
        <v>677</v>
      </c>
      <c r="S4" s="234">
        <v>677</v>
      </c>
      <c r="T4" s="220">
        <v>13.19</v>
      </c>
      <c r="U4" s="228" t="s">
        <v>229</v>
      </c>
      <c r="V4" s="228">
        <v>1</v>
      </c>
      <c r="W4" s="228">
        <v>13.19</v>
      </c>
      <c r="X4" s="228">
        <v>679</v>
      </c>
      <c r="Y4" s="234">
        <v>679</v>
      </c>
      <c r="Z4" s="220">
        <v>1.75</v>
      </c>
      <c r="AA4" s="228" t="s">
        <v>226</v>
      </c>
      <c r="AB4" s="228">
        <v>1</v>
      </c>
      <c r="AC4" s="228">
        <v>1.75</v>
      </c>
      <c r="AD4" s="228">
        <v>585</v>
      </c>
      <c r="AE4" s="234">
        <v>585</v>
      </c>
      <c r="AF4" s="220">
        <v>58.38</v>
      </c>
      <c r="AG4" s="228" t="s">
        <v>223</v>
      </c>
      <c r="AH4" s="228">
        <v>1</v>
      </c>
      <c r="AI4" s="228">
        <v>58.38</v>
      </c>
      <c r="AJ4" s="228">
        <v>470</v>
      </c>
      <c r="AK4" s="234">
        <v>470</v>
      </c>
      <c r="AL4" s="220">
        <v>16.43</v>
      </c>
      <c r="AM4" s="228" t="s">
        <v>225</v>
      </c>
      <c r="AN4" s="228">
        <v>1</v>
      </c>
      <c r="AO4" s="228">
        <v>16.43</v>
      </c>
      <c r="AP4" s="228">
        <v>685</v>
      </c>
      <c r="AQ4" s="234">
        <v>685</v>
      </c>
      <c r="AR4" s="220">
        <v>36.44</v>
      </c>
      <c r="AS4" s="228" t="s">
        <v>230</v>
      </c>
      <c r="AT4" s="228">
        <v>1</v>
      </c>
      <c r="AU4" s="228">
        <v>36.44</v>
      </c>
      <c r="AV4" s="228">
        <v>593</v>
      </c>
      <c r="AW4" s="234">
        <v>593</v>
      </c>
      <c r="AX4" s="220">
        <v>3.8</v>
      </c>
      <c r="AY4" s="228" t="s">
        <v>227</v>
      </c>
      <c r="AZ4" s="228">
        <v>1</v>
      </c>
      <c r="BA4" s="228">
        <v>3.8000000000000003</v>
      </c>
      <c r="BB4" s="228">
        <v>562</v>
      </c>
      <c r="BC4" s="234">
        <v>562</v>
      </c>
      <c r="BD4" s="220">
        <v>45.26</v>
      </c>
      <c r="BE4" s="228" t="s">
        <v>231</v>
      </c>
      <c r="BF4" s="228">
        <v>1</v>
      </c>
      <c r="BG4" s="228">
        <v>45.26</v>
      </c>
      <c r="BH4" s="228">
        <v>519</v>
      </c>
      <c r="BI4" s="234">
        <v>519</v>
      </c>
      <c r="BJ4" s="225">
        <v>5</v>
      </c>
      <c r="BK4" s="206">
        <v>22.95</v>
      </c>
      <c r="BL4" s="228">
        <v>322.95</v>
      </c>
      <c r="BM4" s="228" t="s">
        <v>224</v>
      </c>
      <c r="BN4" s="228">
        <v>1</v>
      </c>
      <c r="BO4" s="228">
        <v>322.95</v>
      </c>
      <c r="BP4" s="228">
        <v>435</v>
      </c>
      <c r="BQ4" s="234">
        <v>435</v>
      </c>
      <c r="BR4" s="222">
        <v>0</v>
      </c>
      <c r="BS4" s="229">
        <v>5981</v>
      </c>
      <c r="BU4" s="194" t="s">
        <v>527</v>
      </c>
    </row>
    <row r="5" spans="1:73" s="194" customFormat="1">
      <c r="A5" s="217">
        <v>2</v>
      </c>
      <c r="C5" s="209" t="s">
        <v>201</v>
      </c>
      <c r="D5" s="205" t="s">
        <v>378</v>
      </c>
      <c r="E5" s="205" t="s">
        <v>379</v>
      </c>
      <c r="F5" s="210" t="s">
        <v>4</v>
      </c>
      <c r="G5" s="264" t="s">
        <v>4</v>
      </c>
      <c r="H5" s="220">
        <v>14.37</v>
      </c>
      <c r="I5" s="205" t="s">
        <v>100</v>
      </c>
      <c r="J5" s="205">
        <v>0.88439999999999996</v>
      </c>
      <c r="K5" s="205">
        <v>12.71</v>
      </c>
      <c r="L5" s="205">
        <v>821</v>
      </c>
      <c r="M5" s="233">
        <v>821</v>
      </c>
      <c r="N5" s="220">
        <v>4.51</v>
      </c>
      <c r="O5" s="205" t="s">
        <v>108</v>
      </c>
      <c r="P5" s="205">
        <v>1.2538</v>
      </c>
      <c r="Q5" s="205">
        <v>5.65</v>
      </c>
      <c r="R5" s="205">
        <v>744</v>
      </c>
      <c r="S5" s="233">
        <v>744</v>
      </c>
      <c r="T5" s="220">
        <v>9.4700000000000006</v>
      </c>
      <c r="U5" s="205" t="s">
        <v>109</v>
      </c>
      <c r="V5" s="205">
        <v>1.2606999999999999</v>
      </c>
      <c r="W5" s="205">
        <v>11.93</v>
      </c>
      <c r="X5" s="205">
        <v>656</v>
      </c>
      <c r="Y5" s="233">
        <v>656</v>
      </c>
      <c r="Z5" s="220">
        <v>1.35</v>
      </c>
      <c r="AA5" s="205" t="s">
        <v>106</v>
      </c>
      <c r="AB5" s="205">
        <v>1.2256</v>
      </c>
      <c r="AC5" s="205">
        <v>1.6500000000000001</v>
      </c>
      <c r="AD5" s="205">
        <v>795</v>
      </c>
      <c r="AE5" s="233">
        <v>795</v>
      </c>
      <c r="AF5" s="220">
        <v>78.22</v>
      </c>
      <c r="AG5" s="205" t="s">
        <v>102</v>
      </c>
      <c r="AH5" s="205">
        <v>0.85750000000000004</v>
      </c>
      <c r="AI5" s="205">
        <v>67.08</v>
      </c>
      <c r="AJ5" s="205">
        <v>442</v>
      </c>
      <c r="AK5" s="233">
        <v>442</v>
      </c>
      <c r="AL5" s="220">
        <v>15.72</v>
      </c>
      <c r="AM5" s="205" t="s">
        <v>105</v>
      </c>
      <c r="AN5" s="205">
        <v>1.0964</v>
      </c>
      <c r="AO5" s="205">
        <v>17.240000000000002</v>
      </c>
      <c r="AP5" s="205">
        <v>570</v>
      </c>
      <c r="AQ5" s="233">
        <v>570</v>
      </c>
      <c r="AR5" s="220">
        <v>21.09</v>
      </c>
      <c r="AS5" s="205" t="s">
        <v>110</v>
      </c>
      <c r="AT5" s="205">
        <v>1.3128</v>
      </c>
      <c r="AU5" s="205">
        <v>27.68</v>
      </c>
      <c r="AV5" s="205">
        <v>419</v>
      </c>
      <c r="AW5" s="233">
        <v>419</v>
      </c>
      <c r="AX5" s="220">
        <v>2</v>
      </c>
      <c r="AY5" s="205" t="s">
        <v>107</v>
      </c>
      <c r="AZ5" s="205">
        <v>1.2961</v>
      </c>
      <c r="BA5" s="205">
        <v>2.59</v>
      </c>
      <c r="BB5" s="205">
        <v>413</v>
      </c>
      <c r="BC5" s="233">
        <v>413</v>
      </c>
      <c r="BD5" s="220">
        <v>25.58</v>
      </c>
      <c r="BE5" s="205" t="s">
        <v>111</v>
      </c>
      <c r="BF5" s="205">
        <v>1.3147</v>
      </c>
      <c r="BG5" s="205">
        <v>33.630000000000003</v>
      </c>
      <c r="BH5" s="205">
        <v>546</v>
      </c>
      <c r="BI5" s="233">
        <v>546</v>
      </c>
      <c r="BJ5" s="225">
        <v>7</v>
      </c>
      <c r="BK5" s="206">
        <v>17.45</v>
      </c>
      <c r="BL5" s="205">
        <v>437.45</v>
      </c>
      <c r="BM5" s="205" t="s">
        <v>104</v>
      </c>
      <c r="BN5" s="205">
        <v>0.86270000000000002</v>
      </c>
      <c r="BO5" s="205">
        <v>377.39</v>
      </c>
      <c r="BP5" s="205">
        <v>390</v>
      </c>
      <c r="BQ5" s="233">
        <v>390</v>
      </c>
      <c r="BR5" s="222">
        <v>0</v>
      </c>
      <c r="BS5" s="214">
        <v>5796</v>
      </c>
    </row>
    <row r="6" spans="1:73" s="194" customFormat="1">
      <c r="A6" s="231">
        <v>3</v>
      </c>
      <c r="C6" s="237" t="s">
        <v>396</v>
      </c>
      <c r="D6" s="228" t="s">
        <v>397</v>
      </c>
      <c r="E6" s="228" t="s">
        <v>382</v>
      </c>
      <c r="F6" s="238" t="s">
        <v>371</v>
      </c>
      <c r="G6" s="263" t="s">
        <v>162</v>
      </c>
      <c r="H6" s="220">
        <v>12.18</v>
      </c>
      <c r="I6" s="228" t="s">
        <v>222</v>
      </c>
      <c r="J6" s="228">
        <v>1</v>
      </c>
      <c r="K6" s="228">
        <v>12.18</v>
      </c>
      <c r="L6" s="228">
        <v>616</v>
      </c>
      <c r="M6" s="234">
        <v>616</v>
      </c>
      <c r="N6" s="220">
        <v>5.73</v>
      </c>
      <c r="O6" s="228" t="s">
        <v>228</v>
      </c>
      <c r="P6" s="228">
        <v>1</v>
      </c>
      <c r="Q6" s="228">
        <v>5.73</v>
      </c>
      <c r="R6" s="228">
        <v>529</v>
      </c>
      <c r="S6" s="234">
        <v>529</v>
      </c>
      <c r="T6" s="220">
        <v>11.22</v>
      </c>
      <c r="U6" s="228" t="s">
        <v>229</v>
      </c>
      <c r="V6" s="228">
        <v>1</v>
      </c>
      <c r="W6" s="228">
        <v>11.22</v>
      </c>
      <c r="X6" s="228">
        <v>559</v>
      </c>
      <c r="Y6" s="234">
        <v>559</v>
      </c>
      <c r="Z6" s="220">
        <v>1.75</v>
      </c>
      <c r="AA6" s="228" t="s">
        <v>226</v>
      </c>
      <c r="AB6" s="228">
        <v>1</v>
      </c>
      <c r="AC6" s="228">
        <v>1.75</v>
      </c>
      <c r="AD6" s="228">
        <v>585</v>
      </c>
      <c r="AE6" s="234">
        <v>585</v>
      </c>
      <c r="AF6" s="220">
        <v>56.84</v>
      </c>
      <c r="AG6" s="228" t="s">
        <v>223</v>
      </c>
      <c r="AH6" s="228">
        <v>1</v>
      </c>
      <c r="AI6" s="228">
        <v>56.84</v>
      </c>
      <c r="AJ6" s="228">
        <v>527</v>
      </c>
      <c r="AK6" s="234">
        <v>527</v>
      </c>
      <c r="AL6" s="220">
        <v>17.59</v>
      </c>
      <c r="AM6" s="228" t="s">
        <v>225</v>
      </c>
      <c r="AN6" s="228">
        <v>1</v>
      </c>
      <c r="AO6" s="228">
        <v>17.59</v>
      </c>
      <c r="AP6" s="228">
        <v>564</v>
      </c>
      <c r="AQ6" s="234">
        <v>564</v>
      </c>
      <c r="AR6" s="220">
        <v>34.380000000000003</v>
      </c>
      <c r="AS6" s="228" t="s">
        <v>230</v>
      </c>
      <c r="AT6" s="228">
        <v>1</v>
      </c>
      <c r="AU6" s="228">
        <v>34.380000000000003</v>
      </c>
      <c r="AV6" s="228">
        <v>551</v>
      </c>
      <c r="AW6" s="234">
        <v>551</v>
      </c>
      <c r="AX6" s="220">
        <v>3.6</v>
      </c>
      <c r="AY6" s="228" t="s">
        <v>227</v>
      </c>
      <c r="AZ6" s="228">
        <v>1</v>
      </c>
      <c r="BA6" s="228">
        <v>3.6</v>
      </c>
      <c r="BB6" s="228">
        <v>509</v>
      </c>
      <c r="BC6" s="234">
        <v>509</v>
      </c>
      <c r="BD6" s="220">
        <v>50.57</v>
      </c>
      <c r="BE6" s="228" t="s">
        <v>231</v>
      </c>
      <c r="BF6" s="228">
        <v>1</v>
      </c>
      <c r="BG6" s="228">
        <v>50.57</v>
      </c>
      <c r="BH6" s="228">
        <v>597</v>
      </c>
      <c r="BI6" s="234">
        <v>597</v>
      </c>
      <c r="BJ6" s="225">
        <v>5</v>
      </c>
      <c r="BK6" s="206">
        <v>15.66</v>
      </c>
      <c r="BL6" s="228">
        <v>315.66000000000003</v>
      </c>
      <c r="BM6" s="228" t="s">
        <v>224</v>
      </c>
      <c r="BN6" s="228">
        <v>1</v>
      </c>
      <c r="BO6" s="228">
        <v>315.66000000000003</v>
      </c>
      <c r="BP6" s="228">
        <v>473</v>
      </c>
      <c r="BQ6" s="234">
        <v>473</v>
      </c>
      <c r="BR6" s="222">
        <v>0</v>
      </c>
      <c r="BS6" s="229">
        <v>5510</v>
      </c>
    </row>
    <row r="7" spans="1:73" s="194" customFormat="1">
      <c r="A7" s="231">
        <v>4</v>
      </c>
      <c r="B7" s="193"/>
      <c r="C7" s="237" t="s">
        <v>392</v>
      </c>
      <c r="D7" s="228" t="s">
        <v>393</v>
      </c>
      <c r="E7" s="228" t="s">
        <v>382</v>
      </c>
      <c r="F7" s="238" t="s">
        <v>371</v>
      </c>
      <c r="G7" s="263" t="s">
        <v>162</v>
      </c>
      <c r="H7" s="220">
        <v>12.34</v>
      </c>
      <c r="I7" s="228" t="s">
        <v>222</v>
      </c>
      <c r="J7" s="228">
        <v>1</v>
      </c>
      <c r="K7" s="228">
        <v>12.34</v>
      </c>
      <c r="L7" s="228">
        <v>586</v>
      </c>
      <c r="M7" s="234">
        <v>586</v>
      </c>
      <c r="N7" s="220">
        <v>6.33</v>
      </c>
      <c r="O7" s="228" t="s">
        <v>228</v>
      </c>
      <c r="P7" s="228">
        <v>1</v>
      </c>
      <c r="Q7" s="228">
        <v>6.33</v>
      </c>
      <c r="R7" s="228">
        <v>659</v>
      </c>
      <c r="S7" s="234">
        <v>659</v>
      </c>
      <c r="T7" s="220">
        <v>11.28</v>
      </c>
      <c r="U7" s="228" t="s">
        <v>229</v>
      </c>
      <c r="V7" s="228">
        <v>1</v>
      </c>
      <c r="W7" s="228">
        <v>11.28</v>
      </c>
      <c r="X7" s="228">
        <v>563</v>
      </c>
      <c r="Y7" s="234">
        <v>563</v>
      </c>
      <c r="Z7" s="220">
        <v>1.92</v>
      </c>
      <c r="AA7" s="228" t="s">
        <v>226</v>
      </c>
      <c r="AB7" s="228">
        <v>1</v>
      </c>
      <c r="AC7" s="228">
        <v>1.92</v>
      </c>
      <c r="AD7" s="228">
        <v>731</v>
      </c>
      <c r="AE7" s="234">
        <v>731</v>
      </c>
      <c r="AF7" s="220">
        <v>65.38</v>
      </c>
      <c r="AG7" s="228" t="s">
        <v>223</v>
      </c>
      <c r="AH7" s="228">
        <v>1</v>
      </c>
      <c r="AI7" s="228">
        <v>65.38</v>
      </c>
      <c r="AJ7" s="228">
        <v>249</v>
      </c>
      <c r="AK7" s="234">
        <v>249</v>
      </c>
      <c r="AL7" s="220">
        <v>16.91</v>
      </c>
      <c r="AM7" s="228" t="s">
        <v>225</v>
      </c>
      <c r="AN7" s="228">
        <v>1</v>
      </c>
      <c r="AO7" s="228">
        <v>16.91</v>
      </c>
      <c r="AP7" s="228">
        <v>634</v>
      </c>
      <c r="AQ7" s="234">
        <v>634</v>
      </c>
      <c r="AR7" s="220">
        <v>33.450000000000003</v>
      </c>
      <c r="AS7" s="228" t="s">
        <v>230</v>
      </c>
      <c r="AT7" s="228">
        <v>1</v>
      </c>
      <c r="AU7" s="228">
        <v>33.450000000000003</v>
      </c>
      <c r="AV7" s="228">
        <v>533</v>
      </c>
      <c r="AW7" s="234">
        <v>533</v>
      </c>
      <c r="AX7" s="220">
        <v>3.6</v>
      </c>
      <c r="AY7" s="228" t="s">
        <v>227</v>
      </c>
      <c r="AZ7" s="228">
        <v>1</v>
      </c>
      <c r="BA7" s="228">
        <v>3.6</v>
      </c>
      <c r="BB7" s="228">
        <v>509</v>
      </c>
      <c r="BC7" s="234">
        <v>509</v>
      </c>
      <c r="BD7" s="220">
        <v>40.03</v>
      </c>
      <c r="BE7" s="228" t="s">
        <v>231</v>
      </c>
      <c r="BF7" s="228">
        <v>1</v>
      </c>
      <c r="BG7" s="228">
        <v>40.03</v>
      </c>
      <c r="BH7" s="228">
        <v>443</v>
      </c>
      <c r="BI7" s="234">
        <v>443</v>
      </c>
      <c r="BJ7" s="225">
        <v>5</v>
      </c>
      <c r="BK7" s="206">
        <v>49.74</v>
      </c>
      <c r="BL7" s="228">
        <v>349.74</v>
      </c>
      <c r="BM7" s="228" t="s">
        <v>224</v>
      </c>
      <c r="BN7" s="228">
        <v>1</v>
      </c>
      <c r="BO7" s="228">
        <v>349.74</v>
      </c>
      <c r="BP7" s="228">
        <v>307</v>
      </c>
      <c r="BQ7" s="234">
        <v>307</v>
      </c>
      <c r="BR7" s="222">
        <v>0</v>
      </c>
      <c r="BS7" s="229">
        <v>5214</v>
      </c>
    </row>
    <row r="8" spans="1:73">
      <c r="A8" s="231">
        <v>5</v>
      </c>
      <c r="B8" s="194"/>
      <c r="C8" s="237" t="s">
        <v>401</v>
      </c>
      <c r="D8" s="228" t="s">
        <v>402</v>
      </c>
      <c r="E8" s="228" t="s">
        <v>403</v>
      </c>
      <c r="F8" s="238" t="s">
        <v>167</v>
      </c>
      <c r="G8" s="263" t="s">
        <v>167</v>
      </c>
      <c r="H8" s="220">
        <v>13.48</v>
      </c>
      <c r="I8" s="228" t="s">
        <v>262</v>
      </c>
      <c r="J8" s="228">
        <v>0.87050000000000005</v>
      </c>
      <c r="K8" s="228">
        <v>11.74</v>
      </c>
      <c r="L8" s="228">
        <v>703</v>
      </c>
      <c r="M8" s="234">
        <v>703</v>
      </c>
      <c r="N8" s="220">
        <v>4.62</v>
      </c>
      <c r="O8" s="228" t="s">
        <v>268</v>
      </c>
      <c r="P8" s="228">
        <v>1.3121</v>
      </c>
      <c r="Q8" s="228">
        <v>6.0600000000000005</v>
      </c>
      <c r="R8" s="228">
        <v>600</v>
      </c>
      <c r="S8" s="234">
        <v>600</v>
      </c>
      <c r="T8" s="220">
        <v>10.61</v>
      </c>
      <c r="U8" s="228" t="s">
        <v>269</v>
      </c>
      <c r="V8" s="228">
        <v>1.2706</v>
      </c>
      <c r="W8" s="228">
        <v>13.48</v>
      </c>
      <c r="X8" s="228">
        <v>697</v>
      </c>
      <c r="Y8" s="234">
        <v>697</v>
      </c>
      <c r="Z8" s="220">
        <v>1.35</v>
      </c>
      <c r="AA8" s="228" t="s">
        <v>266</v>
      </c>
      <c r="AB8" s="228">
        <v>1.228</v>
      </c>
      <c r="AC8" s="228">
        <v>1.6500000000000001</v>
      </c>
      <c r="AD8" s="228">
        <v>504</v>
      </c>
      <c r="AE8" s="234">
        <v>504</v>
      </c>
      <c r="AF8" s="220">
        <v>78.95</v>
      </c>
      <c r="AG8" s="228" t="s">
        <v>263</v>
      </c>
      <c r="AH8" s="228">
        <v>0.84540000000000004</v>
      </c>
      <c r="AI8" s="228">
        <v>66.75</v>
      </c>
      <c r="AJ8" s="228">
        <v>213</v>
      </c>
      <c r="AK8" s="234">
        <v>213</v>
      </c>
      <c r="AL8" s="220">
        <v>20.68</v>
      </c>
      <c r="AM8" s="228" t="s">
        <v>265</v>
      </c>
      <c r="AN8" s="228">
        <v>0.92290000000000005</v>
      </c>
      <c r="AO8" s="228">
        <v>19.09</v>
      </c>
      <c r="AP8" s="228">
        <v>425</v>
      </c>
      <c r="AQ8" s="234">
        <v>425</v>
      </c>
      <c r="AR8" s="220">
        <v>33</v>
      </c>
      <c r="AS8" s="228" t="s">
        <v>270</v>
      </c>
      <c r="AT8" s="228">
        <v>1.1103000000000001</v>
      </c>
      <c r="AU8" s="228">
        <v>36.630000000000003</v>
      </c>
      <c r="AV8" s="228">
        <v>596</v>
      </c>
      <c r="AW8" s="234">
        <v>596</v>
      </c>
      <c r="AX8" s="220">
        <v>2.4</v>
      </c>
      <c r="AY8" s="228" t="s">
        <v>267</v>
      </c>
      <c r="AZ8" s="228">
        <v>1.3182</v>
      </c>
      <c r="BA8" s="228">
        <v>3.16</v>
      </c>
      <c r="BB8" s="228">
        <v>396</v>
      </c>
      <c r="BC8" s="234">
        <v>396</v>
      </c>
      <c r="BD8" s="220">
        <v>41.37</v>
      </c>
      <c r="BE8" s="228" t="s">
        <v>271</v>
      </c>
      <c r="BF8" s="228">
        <v>1.3380000000000001</v>
      </c>
      <c r="BG8" s="228">
        <v>55.35</v>
      </c>
      <c r="BH8" s="228">
        <v>668</v>
      </c>
      <c r="BI8" s="234">
        <v>668</v>
      </c>
      <c r="BJ8" s="225">
        <v>8</v>
      </c>
      <c r="BK8" s="206">
        <v>18.09</v>
      </c>
      <c r="BL8" s="228">
        <v>498.09</v>
      </c>
      <c r="BM8" s="228" t="s">
        <v>264</v>
      </c>
      <c r="BN8" s="228">
        <v>0.8337</v>
      </c>
      <c r="BO8" s="228">
        <v>415.26</v>
      </c>
      <c r="BP8" s="228">
        <v>84</v>
      </c>
      <c r="BQ8" s="234">
        <v>84</v>
      </c>
      <c r="BR8" s="222">
        <v>0</v>
      </c>
      <c r="BS8" s="229">
        <v>4886</v>
      </c>
    </row>
    <row r="9" spans="1:73" s="194" customFormat="1">
      <c r="A9" s="231">
        <v>6</v>
      </c>
      <c r="C9" s="237" t="s">
        <v>404</v>
      </c>
      <c r="D9" s="228" t="s">
        <v>405</v>
      </c>
      <c r="E9" s="228" t="s">
        <v>406</v>
      </c>
      <c r="F9" s="238" t="s">
        <v>371</v>
      </c>
      <c r="G9" s="263" t="s">
        <v>162</v>
      </c>
      <c r="H9" s="220">
        <v>11.97</v>
      </c>
      <c r="I9" s="228" t="s">
        <v>222</v>
      </c>
      <c r="J9" s="228">
        <v>1</v>
      </c>
      <c r="K9" s="228">
        <v>11.97</v>
      </c>
      <c r="L9" s="228">
        <v>657</v>
      </c>
      <c r="M9" s="234">
        <v>657</v>
      </c>
      <c r="N9" s="220">
        <v>5.38</v>
      </c>
      <c r="O9" s="228" t="s">
        <v>228</v>
      </c>
      <c r="P9" s="228">
        <v>1</v>
      </c>
      <c r="Q9" s="228">
        <v>5.38</v>
      </c>
      <c r="R9" s="228">
        <v>457</v>
      </c>
      <c r="S9" s="234">
        <v>457</v>
      </c>
      <c r="T9" s="220">
        <v>8.32</v>
      </c>
      <c r="U9" s="228" t="s">
        <v>229</v>
      </c>
      <c r="V9" s="228">
        <v>1</v>
      </c>
      <c r="W9" s="228">
        <v>8.32</v>
      </c>
      <c r="X9" s="228">
        <v>385</v>
      </c>
      <c r="Y9" s="234">
        <v>385</v>
      </c>
      <c r="Z9" s="220">
        <v>1.55</v>
      </c>
      <c r="AA9" s="228" t="s">
        <v>226</v>
      </c>
      <c r="AB9" s="228">
        <v>1</v>
      </c>
      <c r="AC9" s="228">
        <v>1.55</v>
      </c>
      <c r="AD9" s="228">
        <v>426</v>
      </c>
      <c r="AE9" s="234">
        <v>426</v>
      </c>
      <c r="AF9" s="220">
        <v>52.19</v>
      </c>
      <c r="AG9" s="228" t="s">
        <v>223</v>
      </c>
      <c r="AH9" s="228">
        <v>1</v>
      </c>
      <c r="AI9" s="228">
        <v>52.19</v>
      </c>
      <c r="AJ9" s="228">
        <v>716</v>
      </c>
      <c r="AK9" s="234">
        <v>716</v>
      </c>
      <c r="AL9" s="220">
        <v>19.25</v>
      </c>
      <c r="AM9" s="228" t="s">
        <v>225</v>
      </c>
      <c r="AN9" s="228">
        <v>1</v>
      </c>
      <c r="AO9" s="228">
        <v>19.25</v>
      </c>
      <c r="AP9" s="228">
        <v>411</v>
      </c>
      <c r="AQ9" s="234">
        <v>411</v>
      </c>
      <c r="AR9" s="220">
        <v>22.58</v>
      </c>
      <c r="AS9" s="228" t="s">
        <v>230</v>
      </c>
      <c r="AT9" s="228">
        <v>1</v>
      </c>
      <c r="AU9" s="228">
        <v>22.580000000000002</v>
      </c>
      <c r="AV9" s="228">
        <v>321</v>
      </c>
      <c r="AW9" s="234">
        <v>321</v>
      </c>
      <c r="AX9" s="220">
        <v>3.6</v>
      </c>
      <c r="AY9" s="228" t="s">
        <v>227</v>
      </c>
      <c r="AZ9" s="228">
        <v>1</v>
      </c>
      <c r="BA9" s="228">
        <v>3.6</v>
      </c>
      <c r="BB9" s="228">
        <v>509</v>
      </c>
      <c r="BC9" s="234">
        <v>509</v>
      </c>
      <c r="BD9" s="220">
        <v>33.24</v>
      </c>
      <c r="BE9" s="228" t="s">
        <v>231</v>
      </c>
      <c r="BF9" s="228">
        <v>1</v>
      </c>
      <c r="BG9" s="228">
        <v>33.24</v>
      </c>
      <c r="BH9" s="228">
        <v>345</v>
      </c>
      <c r="BI9" s="234">
        <v>345</v>
      </c>
      <c r="BJ9" s="225">
        <v>4</v>
      </c>
      <c r="BK9" s="206">
        <v>59.83</v>
      </c>
      <c r="BL9" s="228">
        <v>299.83</v>
      </c>
      <c r="BM9" s="228" t="s">
        <v>224</v>
      </c>
      <c r="BN9" s="228">
        <v>1</v>
      </c>
      <c r="BO9" s="228">
        <v>299.83</v>
      </c>
      <c r="BP9" s="228">
        <v>561</v>
      </c>
      <c r="BQ9" s="234">
        <v>561</v>
      </c>
      <c r="BR9" s="222">
        <v>0</v>
      </c>
      <c r="BS9" s="229">
        <v>4788</v>
      </c>
    </row>
    <row r="10" spans="1:73" s="194" customFormat="1">
      <c r="A10" s="217">
        <v>7</v>
      </c>
      <c r="C10" s="209" t="s">
        <v>474</v>
      </c>
      <c r="D10" s="205" t="s">
        <v>462</v>
      </c>
      <c r="E10" s="205" t="s">
        <v>386</v>
      </c>
      <c r="F10" s="210" t="s">
        <v>13</v>
      </c>
      <c r="G10" s="264" t="s">
        <v>13</v>
      </c>
      <c r="H10" s="220">
        <v>15.91</v>
      </c>
      <c r="I10" s="205" t="s">
        <v>88</v>
      </c>
      <c r="J10" s="205">
        <v>0.91959999999999997</v>
      </c>
      <c r="K10" s="205">
        <v>14.64</v>
      </c>
      <c r="L10" s="205">
        <v>508</v>
      </c>
      <c r="M10" s="233">
        <v>508</v>
      </c>
      <c r="N10" s="220">
        <v>4</v>
      </c>
      <c r="O10" s="205" t="s">
        <v>96</v>
      </c>
      <c r="P10" s="205">
        <v>1.1776</v>
      </c>
      <c r="Q10" s="205">
        <v>4.71</v>
      </c>
      <c r="R10" s="205">
        <v>482</v>
      </c>
      <c r="S10" s="233">
        <v>482</v>
      </c>
      <c r="T10" s="220">
        <v>7.54</v>
      </c>
      <c r="U10" s="205" t="s">
        <v>97</v>
      </c>
      <c r="V10" s="205">
        <v>1.1942999999999999</v>
      </c>
      <c r="W10" s="205">
        <v>9</v>
      </c>
      <c r="X10" s="205">
        <v>464</v>
      </c>
      <c r="Y10" s="233">
        <v>464</v>
      </c>
      <c r="Z10" s="220">
        <v>1.3</v>
      </c>
      <c r="AA10" s="205" t="s">
        <v>94</v>
      </c>
      <c r="AB10" s="205">
        <v>1.1614</v>
      </c>
      <c r="AC10" s="205">
        <v>1.5</v>
      </c>
      <c r="AD10" s="205">
        <v>621</v>
      </c>
      <c r="AE10" s="233">
        <v>621</v>
      </c>
      <c r="AF10" s="220">
        <v>77.2</v>
      </c>
      <c r="AG10" s="205" t="s">
        <v>90</v>
      </c>
      <c r="AH10" s="205">
        <v>0.89829999999999999</v>
      </c>
      <c r="AI10" s="205">
        <v>69.350000000000009</v>
      </c>
      <c r="AJ10" s="205">
        <v>371</v>
      </c>
      <c r="AK10" s="233">
        <v>371</v>
      </c>
      <c r="AL10" s="220">
        <v>16.3</v>
      </c>
      <c r="AM10" s="205" t="s">
        <v>93</v>
      </c>
      <c r="AN10" s="205">
        <v>1.0913999999999999</v>
      </c>
      <c r="AO10" s="205">
        <v>17.79</v>
      </c>
      <c r="AP10" s="205">
        <v>510</v>
      </c>
      <c r="AQ10" s="233">
        <v>510</v>
      </c>
      <c r="AR10" s="220">
        <v>14.44</v>
      </c>
      <c r="AS10" s="205" t="s">
        <v>98</v>
      </c>
      <c r="AT10" s="205">
        <v>1.2058</v>
      </c>
      <c r="AU10" s="205">
        <v>17.41</v>
      </c>
      <c r="AV10" s="205">
        <v>232</v>
      </c>
      <c r="AW10" s="233">
        <v>232</v>
      </c>
      <c r="AX10" s="220">
        <v>2.2000000000000002</v>
      </c>
      <c r="AY10" s="205" t="s">
        <v>95</v>
      </c>
      <c r="AZ10" s="205">
        <v>1.2159</v>
      </c>
      <c r="BA10" s="205">
        <v>2.67</v>
      </c>
      <c r="BB10" s="205">
        <v>441</v>
      </c>
      <c r="BC10" s="233">
        <v>441</v>
      </c>
      <c r="BD10" s="220">
        <v>19.45</v>
      </c>
      <c r="BE10" s="205" t="s">
        <v>99</v>
      </c>
      <c r="BF10" s="205">
        <v>1.2479</v>
      </c>
      <c r="BG10" s="205">
        <v>24.27</v>
      </c>
      <c r="BH10" s="205">
        <v>369</v>
      </c>
      <c r="BI10" s="233">
        <v>369</v>
      </c>
      <c r="BJ10" s="225">
        <v>6</v>
      </c>
      <c r="BK10" s="206">
        <v>9.2200000000000006</v>
      </c>
      <c r="BL10" s="205">
        <v>369.22</v>
      </c>
      <c r="BM10" s="205" t="s">
        <v>92</v>
      </c>
      <c r="BN10" s="205">
        <v>0.9042</v>
      </c>
      <c r="BO10" s="205">
        <v>333.85</v>
      </c>
      <c r="BP10" s="205">
        <v>617</v>
      </c>
      <c r="BQ10" s="233">
        <v>617</v>
      </c>
      <c r="BR10" s="222">
        <v>0</v>
      </c>
      <c r="BS10" s="214">
        <v>4615</v>
      </c>
    </row>
    <row r="11" spans="1:73" s="194" customFormat="1">
      <c r="A11" s="231">
        <v>8</v>
      </c>
      <c r="C11" s="237" t="s">
        <v>409</v>
      </c>
      <c r="D11" s="228" t="s">
        <v>410</v>
      </c>
      <c r="E11" s="228" t="s">
        <v>411</v>
      </c>
      <c r="F11" s="238" t="s">
        <v>166</v>
      </c>
      <c r="G11" s="263" t="s">
        <v>166</v>
      </c>
      <c r="H11" s="220">
        <v>13.42</v>
      </c>
      <c r="I11" s="228" t="s">
        <v>252</v>
      </c>
      <c r="J11" s="228">
        <v>0.89959999999999996</v>
      </c>
      <c r="K11" s="228">
        <v>12.08</v>
      </c>
      <c r="L11" s="228">
        <v>635</v>
      </c>
      <c r="M11" s="234">
        <v>635</v>
      </c>
      <c r="N11" s="220">
        <v>4.55</v>
      </c>
      <c r="O11" s="228" t="s">
        <v>258</v>
      </c>
      <c r="P11" s="228">
        <v>1.2285999999999999</v>
      </c>
      <c r="Q11" s="228">
        <v>5.59</v>
      </c>
      <c r="R11" s="228">
        <v>500</v>
      </c>
      <c r="S11" s="234">
        <v>500</v>
      </c>
      <c r="T11" s="220">
        <v>9.16</v>
      </c>
      <c r="U11" s="228" t="s">
        <v>259</v>
      </c>
      <c r="V11" s="228">
        <v>1.1720999999999999</v>
      </c>
      <c r="W11" s="228">
        <v>10.73</v>
      </c>
      <c r="X11" s="228">
        <v>530</v>
      </c>
      <c r="Y11" s="234">
        <v>530</v>
      </c>
      <c r="Z11" s="220">
        <v>1.45</v>
      </c>
      <c r="AA11" s="228" t="s">
        <v>256</v>
      </c>
      <c r="AB11" s="228">
        <v>1.1617</v>
      </c>
      <c r="AC11" s="228">
        <v>1.68</v>
      </c>
      <c r="AD11" s="228">
        <v>528</v>
      </c>
      <c r="AE11" s="234">
        <v>528</v>
      </c>
      <c r="AF11" s="220">
        <v>62.6</v>
      </c>
      <c r="AG11" s="228" t="s">
        <v>253</v>
      </c>
      <c r="AH11" s="228">
        <v>0.87539999999999996</v>
      </c>
      <c r="AI11" s="228">
        <v>54.81</v>
      </c>
      <c r="AJ11" s="228">
        <v>606</v>
      </c>
      <c r="AK11" s="234">
        <v>606</v>
      </c>
      <c r="AL11" s="220">
        <v>21.69</v>
      </c>
      <c r="AM11" s="228" t="s">
        <v>255</v>
      </c>
      <c r="AN11" s="228">
        <v>0.96040000000000003</v>
      </c>
      <c r="AO11" s="228">
        <v>20.84</v>
      </c>
      <c r="AP11" s="228">
        <v>286</v>
      </c>
      <c r="AQ11" s="234">
        <v>286</v>
      </c>
      <c r="AR11" s="220">
        <v>24.58</v>
      </c>
      <c r="AS11" s="228" t="s">
        <v>260</v>
      </c>
      <c r="AT11" s="228">
        <v>1.0218</v>
      </c>
      <c r="AU11" s="228">
        <v>25.11</v>
      </c>
      <c r="AV11" s="228">
        <v>369</v>
      </c>
      <c r="AW11" s="234">
        <v>369</v>
      </c>
      <c r="AX11" s="220">
        <v>2.1</v>
      </c>
      <c r="AY11" s="228" t="s">
        <v>257</v>
      </c>
      <c r="AZ11" s="228">
        <v>1.2272000000000001</v>
      </c>
      <c r="BA11" s="228">
        <v>2.57</v>
      </c>
      <c r="BB11" s="228">
        <v>257</v>
      </c>
      <c r="BC11" s="234">
        <v>257</v>
      </c>
      <c r="BD11" s="220">
        <v>24.84</v>
      </c>
      <c r="BE11" s="228" t="s">
        <v>261</v>
      </c>
      <c r="BF11" s="228">
        <v>1.2278</v>
      </c>
      <c r="BG11" s="228">
        <v>30.490000000000002</v>
      </c>
      <c r="BH11" s="228">
        <v>306</v>
      </c>
      <c r="BI11" s="234">
        <v>306</v>
      </c>
      <c r="BJ11" s="225">
        <v>6</v>
      </c>
      <c r="BK11" s="206">
        <v>27.49</v>
      </c>
      <c r="BL11" s="228">
        <v>387.49</v>
      </c>
      <c r="BM11" s="228" t="s">
        <v>254</v>
      </c>
      <c r="BN11" s="228">
        <v>0.87309999999999999</v>
      </c>
      <c r="BO11" s="228">
        <v>338.32</v>
      </c>
      <c r="BP11" s="228">
        <v>359</v>
      </c>
      <c r="BQ11" s="234">
        <v>359</v>
      </c>
      <c r="BR11" s="222">
        <v>0</v>
      </c>
      <c r="BS11" s="229">
        <v>4376</v>
      </c>
    </row>
    <row r="12" spans="1:73" s="194" customFormat="1">
      <c r="A12" s="231">
        <v>9</v>
      </c>
      <c r="C12" s="237" t="s">
        <v>387</v>
      </c>
      <c r="D12" s="228" t="s">
        <v>378</v>
      </c>
      <c r="E12" s="228" t="s">
        <v>382</v>
      </c>
      <c r="F12" s="238" t="s">
        <v>163</v>
      </c>
      <c r="G12" s="263" t="s">
        <v>163</v>
      </c>
      <c r="H12" s="220">
        <v>12.73</v>
      </c>
      <c r="I12" s="228" t="s">
        <v>212</v>
      </c>
      <c r="J12" s="228">
        <v>0.9869</v>
      </c>
      <c r="K12" s="228">
        <v>12.57</v>
      </c>
      <c r="L12" s="228">
        <v>543</v>
      </c>
      <c r="M12" s="234">
        <v>543</v>
      </c>
      <c r="N12" s="220">
        <v>4.97</v>
      </c>
      <c r="O12" s="228" t="s">
        <v>218</v>
      </c>
      <c r="P12" s="228">
        <v>1.0317000000000001</v>
      </c>
      <c r="Q12" s="228">
        <v>5.12</v>
      </c>
      <c r="R12" s="228">
        <v>405</v>
      </c>
      <c r="S12" s="234">
        <v>405</v>
      </c>
      <c r="T12" s="220">
        <v>10.52</v>
      </c>
      <c r="U12" s="228" t="s">
        <v>219</v>
      </c>
      <c r="V12" s="228">
        <v>1.0371999999999999</v>
      </c>
      <c r="W12" s="228">
        <v>10.91</v>
      </c>
      <c r="X12" s="228">
        <v>540</v>
      </c>
      <c r="Y12" s="234">
        <v>540</v>
      </c>
      <c r="Z12" s="220">
        <v>1.55</v>
      </c>
      <c r="AA12" s="228" t="s">
        <v>216</v>
      </c>
      <c r="AB12" s="228">
        <v>1.026</v>
      </c>
      <c r="AC12" s="228">
        <v>1.59</v>
      </c>
      <c r="AD12" s="228">
        <v>457</v>
      </c>
      <c r="AE12" s="234">
        <v>457</v>
      </c>
      <c r="AF12" s="220">
        <v>66.89</v>
      </c>
      <c r="AG12" s="228" t="s">
        <v>213</v>
      </c>
      <c r="AH12" s="228">
        <v>0.96540000000000004</v>
      </c>
      <c r="AI12" s="228">
        <v>64.58</v>
      </c>
      <c r="AJ12" s="228">
        <v>271</v>
      </c>
      <c r="AK12" s="234">
        <v>271</v>
      </c>
      <c r="AL12" s="220">
        <v>19.89</v>
      </c>
      <c r="AM12" s="228" t="s">
        <v>215</v>
      </c>
      <c r="AN12" s="228">
        <v>0.99009999999999998</v>
      </c>
      <c r="AO12" s="228">
        <v>19.7</v>
      </c>
      <c r="AP12" s="228">
        <v>373</v>
      </c>
      <c r="AQ12" s="234">
        <v>373</v>
      </c>
      <c r="AR12" s="220">
        <v>32.72</v>
      </c>
      <c r="AS12" s="228" t="s">
        <v>220</v>
      </c>
      <c r="AT12" s="228">
        <v>1.0143</v>
      </c>
      <c r="AU12" s="228">
        <v>33.18</v>
      </c>
      <c r="AV12" s="228">
        <v>527</v>
      </c>
      <c r="AW12" s="234">
        <v>527</v>
      </c>
      <c r="AX12" s="220">
        <v>3.4</v>
      </c>
      <c r="AY12" s="228" t="s">
        <v>217</v>
      </c>
      <c r="AZ12" s="228">
        <v>1.0167999999999999</v>
      </c>
      <c r="BA12" s="228">
        <v>3.45</v>
      </c>
      <c r="BB12" s="228">
        <v>469</v>
      </c>
      <c r="BC12" s="234">
        <v>469</v>
      </c>
      <c r="BD12" s="220">
        <v>39.65</v>
      </c>
      <c r="BE12" s="228" t="s">
        <v>221</v>
      </c>
      <c r="BF12" s="228">
        <v>1.0125999999999999</v>
      </c>
      <c r="BG12" s="228">
        <v>40.14</v>
      </c>
      <c r="BH12" s="228">
        <v>444</v>
      </c>
      <c r="BI12" s="234">
        <v>444</v>
      </c>
      <c r="BJ12" s="225">
        <v>6</v>
      </c>
      <c r="BK12" s="206">
        <v>27.59</v>
      </c>
      <c r="BL12" s="228">
        <v>387.59</v>
      </c>
      <c r="BM12" s="228" t="s">
        <v>214</v>
      </c>
      <c r="BN12" s="228">
        <v>0.99129999999999996</v>
      </c>
      <c r="BO12" s="228">
        <v>384.22</v>
      </c>
      <c r="BP12" s="228">
        <v>174</v>
      </c>
      <c r="BQ12" s="234">
        <v>174</v>
      </c>
      <c r="BR12" s="222">
        <v>0</v>
      </c>
      <c r="BS12" s="229">
        <v>4203</v>
      </c>
    </row>
    <row r="13" spans="1:73" s="194" customFormat="1">
      <c r="A13" s="231">
        <v>10</v>
      </c>
      <c r="C13" s="237" t="s">
        <v>345</v>
      </c>
      <c r="D13" s="228" t="s">
        <v>388</v>
      </c>
      <c r="E13" s="228" t="s">
        <v>382</v>
      </c>
      <c r="F13" s="238" t="s">
        <v>166</v>
      </c>
      <c r="G13" s="263" t="s">
        <v>166</v>
      </c>
      <c r="H13" s="220">
        <v>15.14</v>
      </c>
      <c r="I13" s="228" t="s">
        <v>252</v>
      </c>
      <c r="J13" s="228">
        <v>0.89959999999999996</v>
      </c>
      <c r="K13" s="228">
        <v>13.620000000000001</v>
      </c>
      <c r="L13" s="228">
        <v>368</v>
      </c>
      <c r="M13" s="234">
        <v>368</v>
      </c>
      <c r="N13" s="220">
        <v>4.04</v>
      </c>
      <c r="O13" s="228" t="s">
        <v>258</v>
      </c>
      <c r="P13" s="228">
        <v>1.2285999999999999</v>
      </c>
      <c r="Q13" s="228">
        <v>4.96</v>
      </c>
      <c r="R13" s="228">
        <v>375</v>
      </c>
      <c r="S13" s="234">
        <v>375</v>
      </c>
      <c r="T13" s="220">
        <v>8.94</v>
      </c>
      <c r="U13" s="228" t="s">
        <v>259</v>
      </c>
      <c r="V13" s="228">
        <v>1.1720999999999999</v>
      </c>
      <c r="W13" s="228">
        <v>10.47</v>
      </c>
      <c r="X13" s="228">
        <v>514</v>
      </c>
      <c r="Y13" s="234">
        <v>514</v>
      </c>
      <c r="Z13" s="220">
        <v>1.51</v>
      </c>
      <c r="AA13" s="228" t="s">
        <v>256</v>
      </c>
      <c r="AB13" s="228">
        <v>1.1617</v>
      </c>
      <c r="AC13" s="228">
        <v>1.75</v>
      </c>
      <c r="AD13" s="228">
        <v>585</v>
      </c>
      <c r="AE13" s="234">
        <v>585</v>
      </c>
      <c r="AF13" s="220">
        <v>70.08</v>
      </c>
      <c r="AG13" s="228" t="s">
        <v>253</v>
      </c>
      <c r="AH13" s="228">
        <v>0.87539999999999996</v>
      </c>
      <c r="AI13" s="228">
        <v>61.35</v>
      </c>
      <c r="AJ13" s="228">
        <v>368</v>
      </c>
      <c r="AK13" s="234">
        <v>368</v>
      </c>
      <c r="AL13" s="220">
        <v>21.83</v>
      </c>
      <c r="AM13" s="228" t="s">
        <v>255</v>
      </c>
      <c r="AN13" s="228">
        <v>0.96040000000000003</v>
      </c>
      <c r="AO13" s="228">
        <v>20.97</v>
      </c>
      <c r="AP13" s="228">
        <v>277</v>
      </c>
      <c r="AQ13" s="234">
        <v>277</v>
      </c>
      <c r="AR13" s="220">
        <v>27.16</v>
      </c>
      <c r="AS13" s="228" t="s">
        <v>260</v>
      </c>
      <c r="AT13" s="228">
        <v>1.0218</v>
      </c>
      <c r="AU13" s="228">
        <v>27.75</v>
      </c>
      <c r="AV13" s="228">
        <v>420</v>
      </c>
      <c r="AW13" s="234">
        <v>420</v>
      </c>
      <c r="AX13" s="220">
        <v>1.9</v>
      </c>
      <c r="AY13" s="228" t="s">
        <v>257</v>
      </c>
      <c r="AZ13" s="228">
        <v>1.2272000000000001</v>
      </c>
      <c r="BA13" s="228">
        <v>2.33</v>
      </c>
      <c r="BB13" s="228">
        <v>206</v>
      </c>
      <c r="BC13" s="234">
        <v>206</v>
      </c>
      <c r="BD13" s="220">
        <v>25.5</v>
      </c>
      <c r="BE13" s="228" t="s">
        <v>261</v>
      </c>
      <c r="BF13" s="228">
        <v>1.2278</v>
      </c>
      <c r="BG13" s="228">
        <v>31.3</v>
      </c>
      <c r="BH13" s="228">
        <v>318</v>
      </c>
      <c r="BI13" s="234">
        <v>318</v>
      </c>
      <c r="BJ13" s="225">
        <v>5</v>
      </c>
      <c r="BK13" s="206">
        <v>38.9</v>
      </c>
      <c r="BL13" s="228">
        <v>338.9</v>
      </c>
      <c r="BM13" s="228" t="s">
        <v>254</v>
      </c>
      <c r="BN13" s="228">
        <v>0.87309999999999999</v>
      </c>
      <c r="BO13" s="228">
        <v>295.90000000000003</v>
      </c>
      <c r="BP13" s="228">
        <v>584</v>
      </c>
      <c r="BQ13" s="234">
        <v>584</v>
      </c>
      <c r="BR13" s="222">
        <v>0</v>
      </c>
      <c r="BS13" s="229">
        <v>4015</v>
      </c>
    </row>
    <row r="14" spans="1:73" s="194" customFormat="1">
      <c r="A14" s="231">
        <v>11</v>
      </c>
      <c r="C14" s="237" t="s">
        <v>421</v>
      </c>
      <c r="D14" s="228" t="s">
        <v>422</v>
      </c>
      <c r="E14" s="228" t="s">
        <v>423</v>
      </c>
      <c r="F14" s="238" t="s">
        <v>167</v>
      </c>
      <c r="G14" s="263" t="s">
        <v>167</v>
      </c>
      <c r="H14" s="220">
        <v>13.98</v>
      </c>
      <c r="I14" s="228" t="s">
        <v>262</v>
      </c>
      <c r="J14" s="228">
        <v>0.87050000000000005</v>
      </c>
      <c r="K14" s="228">
        <v>12.17</v>
      </c>
      <c r="L14" s="228">
        <v>618</v>
      </c>
      <c r="M14" s="234">
        <v>618</v>
      </c>
      <c r="N14" s="220">
        <v>4.1900000000000004</v>
      </c>
      <c r="O14" s="228" t="s">
        <v>268</v>
      </c>
      <c r="P14" s="228">
        <v>1.3121</v>
      </c>
      <c r="Q14" s="228">
        <v>5.49</v>
      </c>
      <c r="R14" s="228">
        <v>479</v>
      </c>
      <c r="S14" s="234">
        <v>479</v>
      </c>
      <c r="T14" s="220">
        <v>7.63</v>
      </c>
      <c r="U14" s="228" t="s">
        <v>269</v>
      </c>
      <c r="V14" s="228">
        <v>1.2706</v>
      </c>
      <c r="W14" s="228">
        <v>9.69</v>
      </c>
      <c r="X14" s="228">
        <v>467</v>
      </c>
      <c r="Y14" s="234">
        <v>467</v>
      </c>
      <c r="Z14" s="220">
        <v>1.35</v>
      </c>
      <c r="AA14" s="228" t="s">
        <v>266</v>
      </c>
      <c r="AB14" s="228">
        <v>1.228</v>
      </c>
      <c r="AC14" s="228">
        <v>1.6500000000000001</v>
      </c>
      <c r="AD14" s="228">
        <v>504</v>
      </c>
      <c r="AE14" s="234">
        <v>504</v>
      </c>
      <c r="AF14" s="220">
        <v>69.72</v>
      </c>
      <c r="AG14" s="228" t="s">
        <v>263</v>
      </c>
      <c r="AH14" s="228">
        <v>0.84540000000000004</v>
      </c>
      <c r="AI14" s="228">
        <v>58.95</v>
      </c>
      <c r="AJ14" s="228">
        <v>450</v>
      </c>
      <c r="AK14" s="234">
        <v>450</v>
      </c>
      <c r="AL14" s="220">
        <v>23.79</v>
      </c>
      <c r="AM14" s="228" t="s">
        <v>265</v>
      </c>
      <c r="AN14" s="228">
        <v>0.92290000000000005</v>
      </c>
      <c r="AO14" s="228">
        <v>21.96</v>
      </c>
      <c r="AP14" s="228">
        <v>211</v>
      </c>
      <c r="AQ14" s="234">
        <v>211</v>
      </c>
      <c r="AR14" s="220">
        <v>20.149999999999999</v>
      </c>
      <c r="AS14" s="228" t="s">
        <v>270</v>
      </c>
      <c r="AT14" s="228">
        <v>1.1103000000000001</v>
      </c>
      <c r="AU14" s="228">
        <v>22.37</v>
      </c>
      <c r="AV14" s="228">
        <v>317</v>
      </c>
      <c r="AW14" s="234">
        <v>317</v>
      </c>
      <c r="AX14" s="220">
        <v>1.8</v>
      </c>
      <c r="AY14" s="228" t="s">
        <v>267</v>
      </c>
      <c r="AZ14" s="228">
        <v>1.3182</v>
      </c>
      <c r="BA14" s="228">
        <v>2.37</v>
      </c>
      <c r="BB14" s="228">
        <v>214</v>
      </c>
      <c r="BC14" s="234">
        <v>214</v>
      </c>
      <c r="BD14" s="220">
        <v>26.68</v>
      </c>
      <c r="BE14" s="228" t="s">
        <v>271</v>
      </c>
      <c r="BF14" s="228">
        <v>1.3380000000000001</v>
      </c>
      <c r="BG14" s="228">
        <v>35.69</v>
      </c>
      <c r="BH14" s="228">
        <v>380</v>
      </c>
      <c r="BI14" s="234">
        <v>380</v>
      </c>
      <c r="BJ14" s="225">
        <v>6</v>
      </c>
      <c r="BK14" s="206">
        <v>46.7</v>
      </c>
      <c r="BL14" s="228">
        <v>406.7</v>
      </c>
      <c r="BM14" s="228" t="s">
        <v>264</v>
      </c>
      <c r="BN14" s="228">
        <v>0.8337</v>
      </c>
      <c r="BO14" s="228">
        <v>339.07</v>
      </c>
      <c r="BP14" s="228">
        <v>356</v>
      </c>
      <c r="BQ14" s="234">
        <v>356</v>
      </c>
      <c r="BR14" s="222">
        <v>0</v>
      </c>
      <c r="BS14" s="229">
        <v>3996</v>
      </c>
    </row>
    <row r="15" spans="1:73" s="194" customFormat="1">
      <c r="A15" s="231">
        <v>12</v>
      </c>
      <c r="C15" s="237" t="s">
        <v>383</v>
      </c>
      <c r="D15" s="228" t="s">
        <v>467</v>
      </c>
      <c r="E15" s="228" t="s">
        <v>426</v>
      </c>
      <c r="F15" s="238" t="s">
        <v>370</v>
      </c>
      <c r="G15" s="263" t="s">
        <v>162</v>
      </c>
      <c r="H15" s="220">
        <v>12.09</v>
      </c>
      <c r="I15" s="228" t="s">
        <v>222</v>
      </c>
      <c r="J15" s="228">
        <v>1</v>
      </c>
      <c r="K15" s="228">
        <v>12.09</v>
      </c>
      <c r="L15" s="228">
        <v>633</v>
      </c>
      <c r="M15" s="234">
        <v>633</v>
      </c>
      <c r="N15" s="220">
        <v>5.77</v>
      </c>
      <c r="O15" s="228" t="s">
        <v>228</v>
      </c>
      <c r="P15" s="228">
        <v>1</v>
      </c>
      <c r="Q15" s="228">
        <v>5.7700000000000005</v>
      </c>
      <c r="R15" s="228">
        <v>537</v>
      </c>
      <c r="S15" s="234">
        <v>537</v>
      </c>
      <c r="T15" s="220">
        <v>8.85</v>
      </c>
      <c r="U15" s="228" t="s">
        <v>229</v>
      </c>
      <c r="V15" s="228">
        <v>1</v>
      </c>
      <c r="W15" s="228">
        <v>8.85</v>
      </c>
      <c r="X15" s="228">
        <v>417</v>
      </c>
      <c r="Y15" s="234">
        <v>417</v>
      </c>
      <c r="Z15" s="220">
        <v>1.6</v>
      </c>
      <c r="AA15" s="228" t="s">
        <v>226</v>
      </c>
      <c r="AB15" s="228">
        <v>1</v>
      </c>
      <c r="AC15" s="228">
        <v>1.6</v>
      </c>
      <c r="AD15" s="228">
        <v>464</v>
      </c>
      <c r="AE15" s="234">
        <v>464</v>
      </c>
      <c r="AF15" s="220">
        <v>54.9</v>
      </c>
      <c r="AG15" s="228" t="s">
        <v>223</v>
      </c>
      <c r="AH15" s="228">
        <v>1</v>
      </c>
      <c r="AI15" s="228">
        <v>54.9</v>
      </c>
      <c r="AJ15" s="228">
        <v>603</v>
      </c>
      <c r="AK15" s="234">
        <v>603</v>
      </c>
      <c r="AL15" s="220">
        <v>22.4</v>
      </c>
      <c r="AM15" s="228" t="s">
        <v>225</v>
      </c>
      <c r="AN15" s="228">
        <v>1</v>
      </c>
      <c r="AO15" s="228">
        <v>22.400000000000002</v>
      </c>
      <c r="AP15" s="228">
        <v>184</v>
      </c>
      <c r="AQ15" s="234">
        <v>184</v>
      </c>
      <c r="AR15" s="220">
        <v>18.32</v>
      </c>
      <c r="AS15" s="228" t="s">
        <v>230</v>
      </c>
      <c r="AT15" s="228">
        <v>1</v>
      </c>
      <c r="AU15" s="228">
        <v>18.32</v>
      </c>
      <c r="AV15" s="228">
        <v>241</v>
      </c>
      <c r="AW15" s="234">
        <v>241</v>
      </c>
      <c r="AX15" s="220">
        <v>2.2999999999999998</v>
      </c>
      <c r="AY15" s="228" t="s">
        <v>227</v>
      </c>
      <c r="AZ15" s="228">
        <v>1</v>
      </c>
      <c r="BA15" s="228">
        <v>2.3000000000000003</v>
      </c>
      <c r="BB15" s="228">
        <v>199</v>
      </c>
      <c r="BC15" s="234">
        <v>199</v>
      </c>
      <c r="BD15" s="220">
        <v>31.94</v>
      </c>
      <c r="BE15" s="228" t="s">
        <v>231</v>
      </c>
      <c r="BF15" s="228">
        <v>1</v>
      </c>
      <c r="BG15" s="228">
        <v>31.94</v>
      </c>
      <c r="BH15" s="228">
        <v>327</v>
      </c>
      <c r="BI15" s="234">
        <v>327</v>
      </c>
      <c r="BJ15" s="225">
        <v>5</v>
      </c>
      <c r="BK15" s="206">
        <v>37.369999999999997</v>
      </c>
      <c r="BL15" s="228">
        <v>337.37</v>
      </c>
      <c r="BM15" s="228" t="s">
        <v>224</v>
      </c>
      <c r="BN15" s="228">
        <v>1</v>
      </c>
      <c r="BO15" s="228">
        <v>337.37</v>
      </c>
      <c r="BP15" s="228">
        <v>364</v>
      </c>
      <c r="BQ15" s="234">
        <v>364</v>
      </c>
      <c r="BR15" s="222">
        <v>0</v>
      </c>
      <c r="BS15" s="229">
        <v>3969</v>
      </c>
    </row>
    <row r="16" spans="1:73" s="194" customFormat="1">
      <c r="A16" s="231">
        <v>13</v>
      </c>
      <c r="C16" s="237" t="s">
        <v>414</v>
      </c>
      <c r="D16" s="228" t="s">
        <v>415</v>
      </c>
      <c r="E16" s="228" t="s">
        <v>382</v>
      </c>
      <c r="F16" s="238" t="s">
        <v>371</v>
      </c>
      <c r="G16" s="263" t="s">
        <v>162</v>
      </c>
      <c r="H16" s="220">
        <v>11.8</v>
      </c>
      <c r="I16" s="228" t="s">
        <v>222</v>
      </c>
      <c r="J16" s="228">
        <v>1</v>
      </c>
      <c r="K16" s="228">
        <v>11.8</v>
      </c>
      <c r="L16" s="228">
        <v>691</v>
      </c>
      <c r="M16" s="234">
        <v>691</v>
      </c>
      <c r="N16" s="220">
        <v>5.51</v>
      </c>
      <c r="O16" s="228" t="s">
        <v>228</v>
      </c>
      <c r="P16" s="228">
        <v>1</v>
      </c>
      <c r="Q16" s="228">
        <v>5.51</v>
      </c>
      <c r="R16" s="228">
        <v>483</v>
      </c>
      <c r="S16" s="234">
        <v>483</v>
      </c>
      <c r="T16" s="220">
        <v>9.4700000000000006</v>
      </c>
      <c r="U16" s="228" t="s">
        <v>229</v>
      </c>
      <c r="V16" s="228">
        <v>1</v>
      </c>
      <c r="W16" s="228">
        <v>9.4700000000000006</v>
      </c>
      <c r="X16" s="228">
        <v>454</v>
      </c>
      <c r="Y16" s="234">
        <v>454</v>
      </c>
      <c r="Z16" s="220">
        <v>1.6</v>
      </c>
      <c r="AA16" s="228" t="s">
        <v>226</v>
      </c>
      <c r="AB16" s="228">
        <v>1</v>
      </c>
      <c r="AC16" s="228">
        <v>1.6</v>
      </c>
      <c r="AD16" s="228">
        <v>464</v>
      </c>
      <c r="AE16" s="234">
        <v>464</v>
      </c>
      <c r="AF16" s="220">
        <v>64.81</v>
      </c>
      <c r="AG16" s="228" t="s">
        <v>223</v>
      </c>
      <c r="AH16" s="228">
        <v>1</v>
      </c>
      <c r="AI16" s="228">
        <v>64.81</v>
      </c>
      <c r="AJ16" s="228">
        <v>264</v>
      </c>
      <c r="AK16" s="234">
        <v>264</v>
      </c>
      <c r="AL16" s="220">
        <v>25.12</v>
      </c>
      <c r="AM16" s="228" t="s">
        <v>225</v>
      </c>
      <c r="AN16" s="228">
        <v>1</v>
      </c>
      <c r="AO16" s="228">
        <v>25.12</v>
      </c>
      <c r="AP16" s="228">
        <v>59</v>
      </c>
      <c r="AQ16" s="234">
        <v>59</v>
      </c>
      <c r="AR16" s="220">
        <v>26.24</v>
      </c>
      <c r="AS16" s="228" t="s">
        <v>230</v>
      </c>
      <c r="AT16" s="228">
        <v>1</v>
      </c>
      <c r="AU16" s="228">
        <v>26.240000000000002</v>
      </c>
      <c r="AV16" s="228">
        <v>391</v>
      </c>
      <c r="AW16" s="234">
        <v>391</v>
      </c>
      <c r="AX16" s="220">
        <v>3.3</v>
      </c>
      <c r="AY16" s="228" t="s">
        <v>227</v>
      </c>
      <c r="AZ16" s="228">
        <v>1</v>
      </c>
      <c r="BA16" s="228">
        <v>3.3000000000000003</v>
      </c>
      <c r="BB16" s="228">
        <v>431</v>
      </c>
      <c r="BC16" s="234">
        <v>431</v>
      </c>
      <c r="BD16" s="220">
        <v>34.020000000000003</v>
      </c>
      <c r="BE16" s="228" t="s">
        <v>231</v>
      </c>
      <c r="BF16" s="228">
        <v>1</v>
      </c>
      <c r="BG16" s="228">
        <v>34.020000000000003</v>
      </c>
      <c r="BH16" s="228">
        <v>356</v>
      </c>
      <c r="BI16" s="234">
        <v>356</v>
      </c>
      <c r="BJ16" s="225">
        <v>5</v>
      </c>
      <c r="BK16" s="206">
        <v>56.04</v>
      </c>
      <c r="BL16" s="228">
        <v>356.04</v>
      </c>
      <c r="BM16" s="228" t="s">
        <v>224</v>
      </c>
      <c r="BN16" s="228">
        <v>1</v>
      </c>
      <c r="BO16" s="228">
        <v>356.04</v>
      </c>
      <c r="BP16" s="228">
        <v>280</v>
      </c>
      <c r="BQ16" s="234">
        <v>280</v>
      </c>
      <c r="BR16" s="222">
        <v>0</v>
      </c>
      <c r="BS16" s="229">
        <v>3873</v>
      </c>
    </row>
    <row r="17" spans="1:71" s="194" customFormat="1">
      <c r="A17" s="231">
        <v>14</v>
      </c>
      <c r="C17" s="237" t="s">
        <v>416</v>
      </c>
      <c r="D17" s="228" t="s">
        <v>424</v>
      </c>
      <c r="E17" s="228" t="s">
        <v>425</v>
      </c>
      <c r="F17" s="238" t="s">
        <v>164</v>
      </c>
      <c r="G17" s="263" t="s">
        <v>164</v>
      </c>
      <c r="H17" s="220">
        <v>13.44</v>
      </c>
      <c r="I17" s="228" t="s">
        <v>232</v>
      </c>
      <c r="J17" s="228">
        <v>0.95779999999999998</v>
      </c>
      <c r="K17" s="228">
        <v>12.88</v>
      </c>
      <c r="L17" s="228">
        <v>488</v>
      </c>
      <c r="M17" s="234">
        <v>488</v>
      </c>
      <c r="N17" s="220">
        <v>4.8899999999999997</v>
      </c>
      <c r="O17" s="228" t="s">
        <v>238</v>
      </c>
      <c r="P17" s="228">
        <v>1.0899000000000001</v>
      </c>
      <c r="Q17" s="228">
        <v>5.32</v>
      </c>
      <c r="R17" s="228">
        <v>445</v>
      </c>
      <c r="S17" s="234">
        <v>445</v>
      </c>
      <c r="T17" s="220">
        <v>9.42</v>
      </c>
      <c r="U17" s="228" t="s">
        <v>239</v>
      </c>
      <c r="V17" s="228">
        <v>1.1136999999999999</v>
      </c>
      <c r="W17" s="228">
        <v>10.49</v>
      </c>
      <c r="X17" s="228">
        <v>515</v>
      </c>
      <c r="Y17" s="234">
        <v>515</v>
      </c>
      <c r="Z17" s="220">
        <v>1.5</v>
      </c>
      <c r="AA17" s="228" t="s">
        <v>236</v>
      </c>
      <c r="AB17" s="228">
        <v>1.0486</v>
      </c>
      <c r="AC17" s="228">
        <v>1.57</v>
      </c>
      <c r="AD17" s="228">
        <v>441</v>
      </c>
      <c r="AE17" s="234">
        <v>441</v>
      </c>
      <c r="AF17" s="220">
        <v>60.11</v>
      </c>
      <c r="AG17" s="228" t="s">
        <v>233</v>
      </c>
      <c r="AH17" s="228">
        <v>0.93540000000000001</v>
      </c>
      <c r="AI17" s="228">
        <v>56.230000000000004</v>
      </c>
      <c r="AJ17" s="228">
        <v>550</v>
      </c>
      <c r="AK17" s="234">
        <v>550</v>
      </c>
      <c r="AL17" s="220">
        <v>22.94</v>
      </c>
      <c r="AM17" s="228" t="s">
        <v>235</v>
      </c>
      <c r="AN17" s="228">
        <v>0.9526</v>
      </c>
      <c r="AO17" s="228">
        <v>21.86</v>
      </c>
      <c r="AP17" s="228">
        <v>217</v>
      </c>
      <c r="AQ17" s="234">
        <v>217</v>
      </c>
      <c r="AR17" s="220">
        <v>23.33</v>
      </c>
      <c r="AS17" s="228" t="s">
        <v>240</v>
      </c>
      <c r="AT17" s="228">
        <v>1.1013999999999999</v>
      </c>
      <c r="AU17" s="228">
        <v>25.69</v>
      </c>
      <c r="AV17" s="228">
        <v>380</v>
      </c>
      <c r="AW17" s="234">
        <v>380</v>
      </c>
      <c r="AX17" s="220">
        <v>2.1</v>
      </c>
      <c r="AY17" s="228" t="s">
        <v>237</v>
      </c>
      <c r="AZ17" s="228">
        <v>1.0772999999999999</v>
      </c>
      <c r="BA17" s="228">
        <v>2.2600000000000002</v>
      </c>
      <c r="BB17" s="228">
        <v>191</v>
      </c>
      <c r="BC17" s="234">
        <v>191</v>
      </c>
      <c r="BD17" s="220">
        <v>26.95</v>
      </c>
      <c r="BE17" s="228" t="s">
        <v>241</v>
      </c>
      <c r="BF17" s="228">
        <v>1.0862000000000001</v>
      </c>
      <c r="BG17" s="228">
        <v>29.27</v>
      </c>
      <c r="BH17" s="228">
        <v>289</v>
      </c>
      <c r="BI17" s="234">
        <v>289</v>
      </c>
      <c r="BJ17" s="225">
        <v>6</v>
      </c>
      <c r="BK17" s="206">
        <v>7.37</v>
      </c>
      <c r="BL17" s="228">
        <v>367.37</v>
      </c>
      <c r="BM17" s="228" t="s">
        <v>234</v>
      </c>
      <c r="BN17" s="228">
        <v>0.95189999999999997</v>
      </c>
      <c r="BO17" s="228">
        <v>349.7</v>
      </c>
      <c r="BP17" s="228">
        <v>308</v>
      </c>
      <c r="BQ17" s="234">
        <v>308</v>
      </c>
      <c r="BR17" s="222">
        <v>0</v>
      </c>
      <c r="BS17" s="229">
        <v>3824</v>
      </c>
    </row>
    <row r="18" spans="1:71" s="194" customFormat="1">
      <c r="A18" s="231">
        <v>15</v>
      </c>
      <c r="C18" s="237" t="s">
        <v>407</v>
      </c>
      <c r="D18" s="228" t="s">
        <v>408</v>
      </c>
      <c r="E18" s="228" t="s">
        <v>386</v>
      </c>
      <c r="F18" s="238" t="s">
        <v>371</v>
      </c>
      <c r="G18" s="263" t="s">
        <v>162</v>
      </c>
      <c r="H18" s="220">
        <v>12.59</v>
      </c>
      <c r="I18" s="228" t="s">
        <v>222</v>
      </c>
      <c r="J18" s="228">
        <v>1</v>
      </c>
      <c r="K18" s="228">
        <v>12.59</v>
      </c>
      <c r="L18" s="228">
        <v>540</v>
      </c>
      <c r="M18" s="234">
        <v>540</v>
      </c>
      <c r="N18" s="220">
        <v>5.03</v>
      </c>
      <c r="O18" s="228" t="s">
        <v>228</v>
      </c>
      <c r="P18" s="228">
        <v>1</v>
      </c>
      <c r="Q18" s="228">
        <v>5.03</v>
      </c>
      <c r="R18" s="228">
        <v>388</v>
      </c>
      <c r="S18" s="234">
        <v>388</v>
      </c>
      <c r="T18" s="220">
        <v>7.66</v>
      </c>
      <c r="U18" s="228" t="s">
        <v>229</v>
      </c>
      <c r="V18" s="228">
        <v>1</v>
      </c>
      <c r="W18" s="228">
        <v>7.66</v>
      </c>
      <c r="X18" s="228">
        <v>346</v>
      </c>
      <c r="Y18" s="234">
        <v>346</v>
      </c>
      <c r="Z18" s="220">
        <v>1.7</v>
      </c>
      <c r="AA18" s="228" t="s">
        <v>226</v>
      </c>
      <c r="AB18" s="228">
        <v>1</v>
      </c>
      <c r="AC18" s="228">
        <v>1.7</v>
      </c>
      <c r="AD18" s="228">
        <v>544</v>
      </c>
      <c r="AE18" s="234">
        <v>544</v>
      </c>
      <c r="AF18" s="220">
        <v>60.8</v>
      </c>
      <c r="AG18" s="228" t="s">
        <v>223</v>
      </c>
      <c r="AH18" s="228">
        <v>1</v>
      </c>
      <c r="AI18" s="228">
        <v>60.800000000000004</v>
      </c>
      <c r="AJ18" s="228">
        <v>386</v>
      </c>
      <c r="AK18" s="234">
        <v>386</v>
      </c>
      <c r="AL18" s="220">
        <v>22.93</v>
      </c>
      <c r="AM18" s="228" t="s">
        <v>225</v>
      </c>
      <c r="AN18" s="228">
        <v>1</v>
      </c>
      <c r="AO18" s="228">
        <v>22.93</v>
      </c>
      <c r="AP18" s="228">
        <v>155</v>
      </c>
      <c r="AQ18" s="234">
        <v>155</v>
      </c>
      <c r="AR18" s="220">
        <v>23.85</v>
      </c>
      <c r="AS18" s="228" t="s">
        <v>230</v>
      </c>
      <c r="AT18" s="228">
        <v>1</v>
      </c>
      <c r="AU18" s="228">
        <v>23.85</v>
      </c>
      <c r="AV18" s="228">
        <v>345</v>
      </c>
      <c r="AW18" s="234">
        <v>345</v>
      </c>
      <c r="AX18" s="220">
        <v>2.6</v>
      </c>
      <c r="AY18" s="228" t="s">
        <v>227</v>
      </c>
      <c r="AZ18" s="228">
        <v>1</v>
      </c>
      <c r="BA18" s="228">
        <v>2.6</v>
      </c>
      <c r="BB18" s="228">
        <v>264</v>
      </c>
      <c r="BC18" s="234">
        <v>264</v>
      </c>
      <c r="BD18" s="220">
        <v>32.520000000000003</v>
      </c>
      <c r="BE18" s="228" t="s">
        <v>231</v>
      </c>
      <c r="BF18" s="228">
        <v>1</v>
      </c>
      <c r="BG18" s="228">
        <v>32.520000000000003</v>
      </c>
      <c r="BH18" s="228">
        <v>335</v>
      </c>
      <c r="BI18" s="234">
        <v>335</v>
      </c>
      <c r="BJ18" s="225">
        <v>5</v>
      </c>
      <c r="BK18" s="206">
        <v>18.75</v>
      </c>
      <c r="BL18" s="228">
        <v>318.75</v>
      </c>
      <c r="BM18" s="228" t="s">
        <v>224</v>
      </c>
      <c r="BN18" s="228">
        <v>1</v>
      </c>
      <c r="BO18" s="228">
        <v>318.75</v>
      </c>
      <c r="BP18" s="228">
        <v>457</v>
      </c>
      <c r="BQ18" s="234">
        <v>457</v>
      </c>
      <c r="BR18" s="222">
        <v>0</v>
      </c>
      <c r="BS18" s="229">
        <v>3760</v>
      </c>
    </row>
    <row r="19" spans="1:71" s="194" customFormat="1">
      <c r="A19" s="231">
        <v>16</v>
      </c>
      <c r="B19" s="193"/>
      <c r="C19" s="237" t="s">
        <v>380</v>
      </c>
      <c r="D19" s="228" t="s">
        <v>381</v>
      </c>
      <c r="E19" s="228" t="s">
        <v>382</v>
      </c>
      <c r="F19" s="238" t="s">
        <v>163</v>
      </c>
      <c r="G19" s="263" t="s">
        <v>163</v>
      </c>
      <c r="H19" s="220">
        <v>12.67</v>
      </c>
      <c r="I19" s="228" t="s">
        <v>212</v>
      </c>
      <c r="J19" s="228">
        <v>0.9869</v>
      </c>
      <c r="K19" s="228">
        <v>12.51</v>
      </c>
      <c r="L19" s="228">
        <v>554</v>
      </c>
      <c r="M19" s="234">
        <v>554</v>
      </c>
      <c r="N19" s="220">
        <v>5.69</v>
      </c>
      <c r="O19" s="228" t="s">
        <v>218</v>
      </c>
      <c r="P19" s="228">
        <v>1.0317000000000001</v>
      </c>
      <c r="Q19" s="228">
        <v>5.87</v>
      </c>
      <c r="R19" s="228">
        <v>559</v>
      </c>
      <c r="S19" s="234">
        <v>559</v>
      </c>
      <c r="T19" s="220">
        <v>7.75</v>
      </c>
      <c r="U19" s="228" t="s">
        <v>219</v>
      </c>
      <c r="V19" s="228">
        <v>1.0371999999999999</v>
      </c>
      <c r="W19" s="228">
        <v>8.0299999999999994</v>
      </c>
      <c r="X19" s="228">
        <v>368</v>
      </c>
      <c r="Y19" s="234">
        <v>368</v>
      </c>
      <c r="Z19" s="220">
        <v>1.6</v>
      </c>
      <c r="AA19" s="228" t="s">
        <v>216</v>
      </c>
      <c r="AB19" s="228">
        <v>1.026</v>
      </c>
      <c r="AC19" s="228">
        <v>1.6400000000000001</v>
      </c>
      <c r="AD19" s="228">
        <v>496</v>
      </c>
      <c r="AE19" s="234">
        <v>496</v>
      </c>
      <c r="AF19" s="220">
        <v>67.37</v>
      </c>
      <c r="AG19" s="228" t="s">
        <v>213</v>
      </c>
      <c r="AH19" s="228">
        <v>0.96540000000000004</v>
      </c>
      <c r="AI19" s="228">
        <v>65.040000000000006</v>
      </c>
      <c r="AJ19" s="228">
        <v>258</v>
      </c>
      <c r="AK19" s="234">
        <v>258</v>
      </c>
      <c r="AL19" s="220">
        <v>24.19</v>
      </c>
      <c r="AM19" s="228" t="s">
        <v>215</v>
      </c>
      <c r="AN19" s="228">
        <v>0.99009999999999998</v>
      </c>
      <c r="AO19" s="228">
        <v>23.96</v>
      </c>
      <c r="AP19" s="228">
        <v>104</v>
      </c>
      <c r="AQ19" s="234">
        <v>104</v>
      </c>
      <c r="AR19" s="220">
        <v>23.83</v>
      </c>
      <c r="AS19" s="228" t="s">
        <v>220</v>
      </c>
      <c r="AT19" s="228">
        <v>1.0143</v>
      </c>
      <c r="AU19" s="228">
        <v>24.17</v>
      </c>
      <c r="AV19" s="228">
        <v>351</v>
      </c>
      <c r="AW19" s="234">
        <v>351</v>
      </c>
      <c r="AX19" s="220">
        <v>2</v>
      </c>
      <c r="AY19" s="228" t="s">
        <v>217</v>
      </c>
      <c r="AZ19" s="228">
        <v>1.0167999999999999</v>
      </c>
      <c r="BA19" s="228">
        <v>2.0300000000000002</v>
      </c>
      <c r="BB19" s="228">
        <v>145</v>
      </c>
      <c r="BC19" s="234">
        <v>145</v>
      </c>
      <c r="BD19" s="220">
        <v>35.86</v>
      </c>
      <c r="BE19" s="228" t="s">
        <v>221</v>
      </c>
      <c r="BF19" s="228">
        <v>1.0125999999999999</v>
      </c>
      <c r="BG19" s="228">
        <v>36.31</v>
      </c>
      <c r="BH19" s="228">
        <v>389</v>
      </c>
      <c r="BI19" s="234">
        <v>389</v>
      </c>
      <c r="BJ19" s="225">
        <v>6</v>
      </c>
      <c r="BK19" s="206">
        <v>49.73</v>
      </c>
      <c r="BL19" s="228">
        <v>409.73</v>
      </c>
      <c r="BM19" s="228" t="s">
        <v>214</v>
      </c>
      <c r="BN19" s="228">
        <v>0.99129999999999996</v>
      </c>
      <c r="BO19" s="228">
        <v>406.17</v>
      </c>
      <c r="BP19" s="228">
        <v>107</v>
      </c>
      <c r="BQ19" s="234">
        <v>107</v>
      </c>
      <c r="BR19" s="222">
        <v>0</v>
      </c>
      <c r="BS19" s="229">
        <v>3331</v>
      </c>
    </row>
    <row r="20" spans="1:71" s="194" customFormat="1">
      <c r="A20" s="231">
        <v>17</v>
      </c>
      <c r="C20" s="237" t="s">
        <v>472</v>
      </c>
      <c r="D20" s="228" t="s">
        <v>473</v>
      </c>
      <c r="E20" s="228" t="s">
        <v>382</v>
      </c>
      <c r="F20" s="238" t="s">
        <v>164</v>
      </c>
      <c r="G20" s="263" t="s">
        <v>164</v>
      </c>
      <c r="H20" s="220">
        <v>13.08</v>
      </c>
      <c r="I20" s="228" t="s">
        <v>232</v>
      </c>
      <c r="J20" s="228">
        <v>0.95779999999999998</v>
      </c>
      <c r="K20" s="228">
        <v>12.530000000000001</v>
      </c>
      <c r="L20" s="228">
        <v>551</v>
      </c>
      <c r="M20" s="234">
        <v>551</v>
      </c>
      <c r="N20" s="220">
        <v>4.9400000000000004</v>
      </c>
      <c r="O20" s="228" t="s">
        <v>238</v>
      </c>
      <c r="P20" s="228">
        <v>1.0899000000000001</v>
      </c>
      <c r="Q20" s="228">
        <v>5.38</v>
      </c>
      <c r="R20" s="228">
        <v>457</v>
      </c>
      <c r="S20" s="234">
        <v>457</v>
      </c>
      <c r="T20" s="220">
        <v>8.3699999999999992</v>
      </c>
      <c r="U20" s="228" t="s">
        <v>239</v>
      </c>
      <c r="V20" s="228">
        <v>1.1136999999999999</v>
      </c>
      <c r="W20" s="228">
        <v>9.32</v>
      </c>
      <c r="X20" s="228">
        <v>445</v>
      </c>
      <c r="Y20" s="234">
        <v>445</v>
      </c>
      <c r="Z20" s="220">
        <v>1.4</v>
      </c>
      <c r="AA20" s="228" t="s">
        <v>236</v>
      </c>
      <c r="AB20" s="228">
        <v>1.0486</v>
      </c>
      <c r="AC20" s="228">
        <v>1.46</v>
      </c>
      <c r="AD20" s="228">
        <v>360</v>
      </c>
      <c r="AE20" s="234">
        <v>360</v>
      </c>
      <c r="AF20" s="220">
        <v>72.849999999999994</v>
      </c>
      <c r="AG20" s="228" t="s">
        <v>233</v>
      </c>
      <c r="AH20" s="228">
        <v>0.93540000000000001</v>
      </c>
      <c r="AI20" s="228">
        <v>68.150000000000006</v>
      </c>
      <c r="AJ20" s="228">
        <v>179</v>
      </c>
      <c r="AK20" s="234">
        <v>179</v>
      </c>
      <c r="AL20" s="220">
        <v>21.41</v>
      </c>
      <c r="AM20" s="228" t="s">
        <v>235</v>
      </c>
      <c r="AN20" s="228">
        <v>0.9526</v>
      </c>
      <c r="AO20" s="228">
        <v>20.400000000000002</v>
      </c>
      <c r="AP20" s="228">
        <v>318</v>
      </c>
      <c r="AQ20" s="234">
        <v>318</v>
      </c>
      <c r="AR20" s="220">
        <v>21.97</v>
      </c>
      <c r="AS20" s="228" t="s">
        <v>240</v>
      </c>
      <c r="AT20" s="228">
        <v>1.1013999999999999</v>
      </c>
      <c r="AU20" s="228">
        <v>24.19</v>
      </c>
      <c r="AV20" s="228">
        <v>352</v>
      </c>
      <c r="AW20" s="234">
        <v>352</v>
      </c>
      <c r="AX20" s="220">
        <v>1.8</v>
      </c>
      <c r="AY20" s="228" t="s">
        <v>237</v>
      </c>
      <c r="AZ20" s="228">
        <v>1.0772999999999999</v>
      </c>
      <c r="BA20" s="228">
        <v>1.93</v>
      </c>
      <c r="BB20" s="228">
        <v>127</v>
      </c>
      <c r="BC20" s="234">
        <v>127</v>
      </c>
      <c r="BD20" s="220">
        <v>25.25</v>
      </c>
      <c r="BE20" s="228" t="s">
        <v>241</v>
      </c>
      <c r="BF20" s="228">
        <v>1.0862000000000001</v>
      </c>
      <c r="BG20" s="228">
        <v>27.42</v>
      </c>
      <c r="BH20" s="228">
        <v>263</v>
      </c>
      <c r="BI20" s="234">
        <v>263</v>
      </c>
      <c r="BJ20" s="225">
        <v>6</v>
      </c>
      <c r="BK20" s="206">
        <v>15.29</v>
      </c>
      <c r="BL20" s="228">
        <v>375.29</v>
      </c>
      <c r="BM20" s="228" t="s">
        <v>234</v>
      </c>
      <c r="BN20" s="228">
        <v>0.95189999999999997</v>
      </c>
      <c r="BO20" s="228">
        <v>357.24</v>
      </c>
      <c r="BP20" s="228">
        <v>275</v>
      </c>
      <c r="BQ20" s="234">
        <v>275</v>
      </c>
      <c r="BR20" s="222">
        <v>0</v>
      </c>
      <c r="BS20" s="229">
        <v>3327</v>
      </c>
    </row>
    <row r="21" spans="1:71" s="194" customFormat="1">
      <c r="A21" s="231">
        <v>18</v>
      </c>
      <c r="C21" s="237" t="s">
        <v>469</v>
      </c>
      <c r="D21" s="228" t="s">
        <v>470</v>
      </c>
      <c r="E21" s="228" t="s">
        <v>471</v>
      </c>
      <c r="F21" s="238" t="s">
        <v>371</v>
      </c>
      <c r="G21" s="263" t="s">
        <v>162</v>
      </c>
      <c r="H21" s="220">
        <v>13.07</v>
      </c>
      <c r="I21" s="228" t="s">
        <v>222</v>
      </c>
      <c r="J21" s="228">
        <v>1</v>
      </c>
      <c r="K21" s="228">
        <v>13.07</v>
      </c>
      <c r="L21" s="228">
        <v>456</v>
      </c>
      <c r="M21" s="234">
        <v>456</v>
      </c>
      <c r="N21" s="220">
        <v>4.8899999999999997</v>
      </c>
      <c r="O21" s="228" t="s">
        <v>228</v>
      </c>
      <c r="P21" s="228">
        <v>1</v>
      </c>
      <c r="Q21" s="228">
        <v>4.8899999999999997</v>
      </c>
      <c r="R21" s="228">
        <v>361</v>
      </c>
      <c r="S21" s="234">
        <v>361</v>
      </c>
      <c r="T21" s="220">
        <v>9.14</v>
      </c>
      <c r="U21" s="228" t="s">
        <v>229</v>
      </c>
      <c r="V21" s="228">
        <v>1</v>
      </c>
      <c r="W21" s="228">
        <v>9.14</v>
      </c>
      <c r="X21" s="228">
        <v>434</v>
      </c>
      <c r="Y21" s="234">
        <v>434</v>
      </c>
      <c r="Z21" s="220">
        <v>1.35</v>
      </c>
      <c r="AA21" s="228" t="s">
        <v>226</v>
      </c>
      <c r="AB21" s="228">
        <v>1</v>
      </c>
      <c r="AC21" s="228">
        <v>1.35</v>
      </c>
      <c r="AD21" s="228">
        <v>283</v>
      </c>
      <c r="AE21" s="234">
        <v>283</v>
      </c>
      <c r="AF21" s="220">
        <v>69.23</v>
      </c>
      <c r="AG21" s="228" t="s">
        <v>223</v>
      </c>
      <c r="AH21" s="228">
        <v>1</v>
      </c>
      <c r="AI21" s="228">
        <v>69.23</v>
      </c>
      <c r="AJ21" s="228">
        <v>154</v>
      </c>
      <c r="AK21" s="234">
        <v>154</v>
      </c>
      <c r="AL21" s="220">
        <v>21.77</v>
      </c>
      <c r="AM21" s="228" t="s">
        <v>225</v>
      </c>
      <c r="AN21" s="228">
        <v>1</v>
      </c>
      <c r="AO21" s="228">
        <v>21.77</v>
      </c>
      <c r="AP21" s="228">
        <v>223</v>
      </c>
      <c r="AQ21" s="234">
        <v>223</v>
      </c>
      <c r="AR21" s="220">
        <v>27.92</v>
      </c>
      <c r="AS21" s="228" t="s">
        <v>230</v>
      </c>
      <c r="AT21" s="228">
        <v>1</v>
      </c>
      <c r="AU21" s="228">
        <v>27.92</v>
      </c>
      <c r="AV21" s="228">
        <v>424</v>
      </c>
      <c r="AW21" s="234">
        <v>424</v>
      </c>
      <c r="AX21" s="220">
        <v>1.8</v>
      </c>
      <c r="AY21" s="228" t="s">
        <v>227</v>
      </c>
      <c r="AZ21" s="228">
        <v>1</v>
      </c>
      <c r="BA21" s="228">
        <v>1.8</v>
      </c>
      <c r="BB21" s="228">
        <v>103</v>
      </c>
      <c r="BC21" s="234">
        <v>103</v>
      </c>
      <c r="BD21" s="220">
        <v>33.26</v>
      </c>
      <c r="BE21" s="228" t="s">
        <v>231</v>
      </c>
      <c r="BF21" s="228">
        <v>1</v>
      </c>
      <c r="BG21" s="228">
        <v>33.26</v>
      </c>
      <c r="BH21" s="228">
        <v>345</v>
      </c>
      <c r="BI21" s="234">
        <v>345</v>
      </c>
      <c r="BJ21" s="225">
        <v>5</v>
      </c>
      <c r="BK21" s="206">
        <v>57.19</v>
      </c>
      <c r="BL21" s="228">
        <v>357.19</v>
      </c>
      <c r="BM21" s="228" t="s">
        <v>224</v>
      </c>
      <c r="BN21" s="228">
        <v>1</v>
      </c>
      <c r="BO21" s="228">
        <v>357.19</v>
      </c>
      <c r="BP21" s="228">
        <v>276</v>
      </c>
      <c r="BQ21" s="234">
        <v>276</v>
      </c>
      <c r="BR21" s="222">
        <v>0</v>
      </c>
      <c r="BS21" s="229">
        <v>3059</v>
      </c>
    </row>
    <row r="22" spans="1:71" s="194" customFormat="1">
      <c r="A22" s="231">
        <v>19</v>
      </c>
      <c r="C22" s="237" t="s">
        <v>341</v>
      </c>
      <c r="D22" s="228" t="s">
        <v>400</v>
      </c>
      <c r="E22" s="228" t="s">
        <v>386</v>
      </c>
      <c r="F22" s="238" t="s">
        <v>371</v>
      </c>
      <c r="G22" s="263" t="s">
        <v>162</v>
      </c>
      <c r="H22" s="220">
        <v>13.19</v>
      </c>
      <c r="I22" s="228" t="s">
        <v>222</v>
      </c>
      <c r="J22" s="228">
        <v>1</v>
      </c>
      <c r="K22" s="228">
        <v>13.19</v>
      </c>
      <c r="L22" s="228">
        <v>436</v>
      </c>
      <c r="M22" s="234">
        <v>436</v>
      </c>
      <c r="N22" s="220">
        <v>4.9400000000000004</v>
      </c>
      <c r="O22" s="228" t="s">
        <v>228</v>
      </c>
      <c r="P22" s="228">
        <v>1</v>
      </c>
      <c r="Q22" s="228">
        <v>4.9400000000000004</v>
      </c>
      <c r="R22" s="228">
        <v>371</v>
      </c>
      <c r="S22" s="234">
        <v>371</v>
      </c>
      <c r="T22" s="220">
        <v>5.13</v>
      </c>
      <c r="U22" s="228" t="s">
        <v>229</v>
      </c>
      <c r="V22" s="228">
        <v>1</v>
      </c>
      <c r="W22" s="228">
        <v>5.13</v>
      </c>
      <c r="X22" s="228">
        <v>198</v>
      </c>
      <c r="Y22" s="234">
        <v>198</v>
      </c>
      <c r="Z22" s="220">
        <v>1.4</v>
      </c>
      <c r="AA22" s="228" t="s">
        <v>226</v>
      </c>
      <c r="AB22" s="228">
        <v>1</v>
      </c>
      <c r="AC22" s="228">
        <v>1.4000000000000001</v>
      </c>
      <c r="AD22" s="228">
        <v>317</v>
      </c>
      <c r="AE22" s="234">
        <v>317</v>
      </c>
      <c r="AF22" s="220">
        <v>61.24</v>
      </c>
      <c r="AG22" s="228" t="s">
        <v>223</v>
      </c>
      <c r="AH22" s="228">
        <v>1</v>
      </c>
      <c r="AI22" s="228">
        <v>61.24</v>
      </c>
      <c r="AJ22" s="228">
        <v>372</v>
      </c>
      <c r="AK22" s="234">
        <v>372</v>
      </c>
      <c r="AL22" s="220">
        <v>22.64</v>
      </c>
      <c r="AM22" s="228" t="s">
        <v>225</v>
      </c>
      <c r="AN22" s="228">
        <v>1</v>
      </c>
      <c r="AO22" s="228">
        <v>22.64</v>
      </c>
      <c r="AP22" s="228">
        <v>171</v>
      </c>
      <c r="AQ22" s="234">
        <v>171</v>
      </c>
      <c r="AR22" s="220">
        <v>11.94</v>
      </c>
      <c r="AS22" s="228" t="s">
        <v>230</v>
      </c>
      <c r="AT22" s="228">
        <v>1</v>
      </c>
      <c r="AU22" s="228">
        <v>11.94</v>
      </c>
      <c r="AV22" s="228">
        <v>126</v>
      </c>
      <c r="AW22" s="234">
        <v>126</v>
      </c>
      <c r="AX22" s="220">
        <v>2.2000000000000002</v>
      </c>
      <c r="AY22" s="228" t="s">
        <v>227</v>
      </c>
      <c r="AZ22" s="228">
        <v>1</v>
      </c>
      <c r="BA22" s="228">
        <v>2.2000000000000002</v>
      </c>
      <c r="BB22" s="228">
        <v>179</v>
      </c>
      <c r="BC22" s="234">
        <v>179</v>
      </c>
      <c r="BD22" s="220">
        <v>19.61</v>
      </c>
      <c r="BE22" s="228" t="s">
        <v>231</v>
      </c>
      <c r="BF22" s="228">
        <v>1</v>
      </c>
      <c r="BG22" s="228">
        <v>19.61</v>
      </c>
      <c r="BH22" s="228">
        <v>156</v>
      </c>
      <c r="BI22" s="234">
        <v>156</v>
      </c>
      <c r="BJ22" s="225">
        <v>4</v>
      </c>
      <c r="BK22" s="206">
        <v>35.78</v>
      </c>
      <c r="BL22" s="228">
        <v>275.77999999999997</v>
      </c>
      <c r="BM22" s="228" t="s">
        <v>224</v>
      </c>
      <c r="BN22" s="228">
        <v>1</v>
      </c>
      <c r="BO22" s="228">
        <v>275.78000000000003</v>
      </c>
      <c r="BP22" s="228">
        <v>707</v>
      </c>
      <c r="BQ22" s="234">
        <v>707</v>
      </c>
      <c r="BR22" s="222">
        <v>0</v>
      </c>
      <c r="BS22" s="229">
        <v>3033</v>
      </c>
    </row>
    <row r="23" spans="1:71" s="194" customFormat="1">
      <c r="A23" s="231">
        <v>20</v>
      </c>
      <c r="C23" s="237" t="s">
        <v>398</v>
      </c>
      <c r="D23" s="228" t="s">
        <v>468</v>
      </c>
      <c r="E23" s="228" t="s">
        <v>399</v>
      </c>
      <c r="F23" s="238" t="s">
        <v>371</v>
      </c>
      <c r="G23" s="263" t="s">
        <v>162</v>
      </c>
      <c r="H23" s="220">
        <v>13.29</v>
      </c>
      <c r="I23" s="228" t="s">
        <v>222</v>
      </c>
      <c r="J23" s="228">
        <v>1</v>
      </c>
      <c r="K23" s="228">
        <v>13.290000000000001</v>
      </c>
      <c r="L23" s="228">
        <v>420</v>
      </c>
      <c r="M23" s="234">
        <v>420</v>
      </c>
      <c r="N23" s="220">
        <v>4.58</v>
      </c>
      <c r="O23" s="228" t="s">
        <v>228</v>
      </c>
      <c r="P23" s="228">
        <v>1</v>
      </c>
      <c r="Q23" s="228">
        <v>4.58</v>
      </c>
      <c r="R23" s="228">
        <v>304</v>
      </c>
      <c r="S23" s="234">
        <v>304</v>
      </c>
      <c r="T23" s="220">
        <v>7.41</v>
      </c>
      <c r="U23" s="228" t="s">
        <v>229</v>
      </c>
      <c r="V23" s="228">
        <v>1</v>
      </c>
      <c r="W23" s="228">
        <v>7.41</v>
      </c>
      <c r="X23" s="228">
        <v>331</v>
      </c>
      <c r="Y23" s="234">
        <v>331</v>
      </c>
      <c r="Z23" s="220">
        <v>1.32</v>
      </c>
      <c r="AA23" s="228" t="s">
        <v>226</v>
      </c>
      <c r="AB23" s="228">
        <v>1</v>
      </c>
      <c r="AC23" s="228">
        <v>1.32</v>
      </c>
      <c r="AD23" s="228">
        <v>263</v>
      </c>
      <c r="AE23" s="234">
        <v>263</v>
      </c>
      <c r="AF23" s="220">
        <v>61.35</v>
      </c>
      <c r="AG23" s="228" t="s">
        <v>223</v>
      </c>
      <c r="AH23" s="228">
        <v>1</v>
      </c>
      <c r="AI23" s="228">
        <v>61.35</v>
      </c>
      <c r="AJ23" s="228">
        <v>368</v>
      </c>
      <c r="AK23" s="234">
        <v>368</v>
      </c>
      <c r="AL23" s="220">
        <v>28.13</v>
      </c>
      <c r="AM23" s="228" t="s">
        <v>225</v>
      </c>
      <c r="AN23" s="228">
        <v>1</v>
      </c>
      <c r="AO23" s="228">
        <v>28.13</v>
      </c>
      <c r="AP23" s="228">
        <v>0</v>
      </c>
      <c r="AQ23" s="234">
        <v>0</v>
      </c>
      <c r="AR23" s="220">
        <v>18.59</v>
      </c>
      <c r="AS23" s="228" t="s">
        <v>230</v>
      </c>
      <c r="AT23" s="228">
        <v>1</v>
      </c>
      <c r="AU23" s="228">
        <v>18.59</v>
      </c>
      <c r="AV23" s="228">
        <v>246</v>
      </c>
      <c r="AW23" s="234">
        <v>246</v>
      </c>
      <c r="AX23" s="220">
        <v>2.2999999999999998</v>
      </c>
      <c r="AY23" s="228" t="s">
        <v>227</v>
      </c>
      <c r="AZ23" s="228">
        <v>1</v>
      </c>
      <c r="BA23" s="228">
        <v>2.3000000000000003</v>
      </c>
      <c r="BB23" s="228">
        <v>199</v>
      </c>
      <c r="BC23" s="234">
        <v>199</v>
      </c>
      <c r="BD23" s="220">
        <v>18.100000000000001</v>
      </c>
      <c r="BE23" s="228" t="s">
        <v>231</v>
      </c>
      <c r="BF23" s="228">
        <v>1</v>
      </c>
      <c r="BG23" s="228">
        <v>18.100000000000001</v>
      </c>
      <c r="BH23" s="228">
        <v>136</v>
      </c>
      <c r="BI23" s="234">
        <v>136</v>
      </c>
      <c r="BJ23" s="225">
        <v>5</v>
      </c>
      <c r="BK23" s="206">
        <v>5.72</v>
      </c>
      <c r="BL23" s="228">
        <v>305.72000000000003</v>
      </c>
      <c r="BM23" s="228" t="s">
        <v>224</v>
      </c>
      <c r="BN23" s="228">
        <v>1</v>
      </c>
      <c r="BO23" s="228">
        <v>305.72000000000003</v>
      </c>
      <c r="BP23" s="228">
        <v>527</v>
      </c>
      <c r="BQ23" s="234">
        <v>527</v>
      </c>
      <c r="BR23" s="222">
        <v>0</v>
      </c>
      <c r="BS23" s="229">
        <v>2794</v>
      </c>
    </row>
    <row r="24" spans="1:71" s="194" customFormat="1">
      <c r="A24" s="231">
        <v>21</v>
      </c>
      <c r="C24" s="237" t="s">
        <v>419</v>
      </c>
      <c r="D24" s="228" t="s">
        <v>420</v>
      </c>
      <c r="E24" s="228" t="s">
        <v>418</v>
      </c>
      <c r="F24" s="238" t="s">
        <v>165</v>
      </c>
      <c r="G24" s="263" t="s">
        <v>165</v>
      </c>
      <c r="H24" s="220">
        <v>14.79</v>
      </c>
      <c r="I24" s="228" t="s">
        <v>242</v>
      </c>
      <c r="J24" s="228">
        <v>0.92869999999999997</v>
      </c>
      <c r="K24" s="228">
        <v>13.74</v>
      </c>
      <c r="L24" s="228">
        <v>350</v>
      </c>
      <c r="M24" s="234">
        <v>350</v>
      </c>
      <c r="N24" s="220">
        <v>3.78</v>
      </c>
      <c r="O24" s="228" t="s">
        <v>248</v>
      </c>
      <c r="P24" s="228">
        <v>1.1551</v>
      </c>
      <c r="Q24" s="228">
        <v>4.3600000000000003</v>
      </c>
      <c r="R24" s="228">
        <v>266</v>
      </c>
      <c r="S24" s="234">
        <v>266</v>
      </c>
      <c r="T24" s="220">
        <v>7.75</v>
      </c>
      <c r="U24" s="228" t="s">
        <v>249</v>
      </c>
      <c r="V24" s="228">
        <v>1.2022999999999999</v>
      </c>
      <c r="W24" s="228">
        <v>9.31</v>
      </c>
      <c r="X24" s="228">
        <v>444</v>
      </c>
      <c r="Y24" s="234">
        <v>444</v>
      </c>
      <c r="Z24" s="220">
        <v>1.35</v>
      </c>
      <c r="AA24" s="228" t="s">
        <v>246</v>
      </c>
      <c r="AB24" s="228">
        <v>1.1022000000000001</v>
      </c>
      <c r="AC24" s="228">
        <v>1.48</v>
      </c>
      <c r="AD24" s="228">
        <v>374</v>
      </c>
      <c r="AE24" s="234">
        <v>374</v>
      </c>
      <c r="AF24" s="220">
        <v>76.760000000000005</v>
      </c>
      <c r="AG24" s="228" t="s">
        <v>243</v>
      </c>
      <c r="AH24" s="228">
        <v>0.90539999999999998</v>
      </c>
      <c r="AI24" s="228">
        <v>69.5</v>
      </c>
      <c r="AJ24" s="228">
        <v>148</v>
      </c>
      <c r="AK24" s="234">
        <v>148</v>
      </c>
      <c r="AL24" s="220">
        <v>24.93</v>
      </c>
      <c r="AM24" s="228" t="s">
        <v>245</v>
      </c>
      <c r="AN24" s="228">
        <v>0.91510000000000002</v>
      </c>
      <c r="AO24" s="228">
        <v>22.82</v>
      </c>
      <c r="AP24" s="228">
        <v>161</v>
      </c>
      <c r="AQ24" s="234">
        <v>161</v>
      </c>
      <c r="AR24" s="220">
        <v>22.91</v>
      </c>
      <c r="AS24" s="228" t="s">
        <v>250</v>
      </c>
      <c r="AT24" s="228">
        <v>1.2049000000000001</v>
      </c>
      <c r="AU24" s="228">
        <v>27.6</v>
      </c>
      <c r="AV24" s="228">
        <v>417</v>
      </c>
      <c r="AW24" s="234">
        <v>417</v>
      </c>
      <c r="AX24" s="220">
        <v>1.6</v>
      </c>
      <c r="AY24" s="228" t="s">
        <v>247</v>
      </c>
      <c r="AZ24" s="228">
        <v>1.1480999999999999</v>
      </c>
      <c r="BA24" s="228">
        <v>1.83</v>
      </c>
      <c r="BB24" s="228">
        <v>109</v>
      </c>
      <c r="BC24" s="234">
        <v>109</v>
      </c>
      <c r="BD24" s="220">
        <v>36.26</v>
      </c>
      <c r="BE24" s="228" t="s">
        <v>251</v>
      </c>
      <c r="BF24" s="228">
        <v>1.1716</v>
      </c>
      <c r="BG24" s="228">
        <v>42.480000000000004</v>
      </c>
      <c r="BH24" s="228">
        <v>478</v>
      </c>
      <c r="BI24" s="234">
        <v>478</v>
      </c>
      <c r="BJ24" s="225">
        <v>0</v>
      </c>
      <c r="BK24" s="206">
        <v>0</v>
      </c>
      <c r="BL24" s="228">
        <v>0</v>
      </c>
      <c r="BM24" s="228" t="s">
        <v>244</v>
      </c>
      <c r="BN24" s="228">
        <v>0.91249999999999998</v>
      </c>
      <c r="BO24" s="228">
        <v>0</v>
      </c>
      <c r="BP24" s="228">
        <v>0</v>
      </c>
      <c r="BQ24" s="234">
        <v>0</v>
      </c>
      <c r="BR24" s="222">
        <v>0</v>
      </c>
      <c r="BS24" s="229">
        <v>2747</v>
      </c>
    </row>
    <row r="25" spans="1:71" s="194" customFormat="1">
      <c r="A25" s="231">
        <v>22</v>
      </c>
      <c r="C25" s="237" t="s">
        <v>384</v>
      </c>
      <c r="D25" s="228" t="s">
        <v>385</v>
      </c>
      <c r="E25" s="228" t="s">
        <v>386</v>
      </c>
      <c r="F25" s="238" t="s">
        <v>371</v>
      </c>
      <c r="G25" s="263" t="s">
        <v>162</v>
      </c>
      <c r="H25" s="220">
        <v>14.58</v>
      </c>
      <c r="I25" s="228" t="s">
        <v>222</v>
      </c>
      <c r="J25" s="228">
        <v>1</v>
      </c>
      <c r="K25" s="228">
        <v>14.58</v>
      </c>
      <c r="L25" s="228">
        <v>235</v>
      </c>
      <c r="M25" s="234">
        <v>235</v>
      </c>
      <c r="N25" s="220">
        <v>4.2300000000000004</v>
      </c>
      <c r="O25" s="228" t="s">
        <v>228</v>
      </c>
      <c r="P25" s="228">
        <v>1</v>
      </c>
      <c r="Q25" s="228">
        <v>4.2300000000000004</v>
      </c>
      <c r="R25" s="228">
        <v>244</v>
      </c>
      <c r="S25" s="234">
        <v>244</v>
      </c>
      <c r="T25" s="220">
        <v>8.41</v>
      </c>
      <c r="U25" s="228" t="s">
        <v>229</v>
      </c>
      <c r="V25" s="228">
        <v>1</v>
      </c>
      <c r="W25" s="228">
        <v>8.41</v>
      </c>
      <c r="X25" s="228">
        <v>391</v>
      </c>
      <c r="Y25" s="234">
        <v>391</v>
      </c>
      <c r="Z25" s="220">
        <v>1.33</v>
      </c>
      <c r="AA25" s="228" t="s">
        <v>226</v>
      </c>
      <c r="AB25" s="228">
        <v>1</v>
      </c>
      <c r="AC25" s="228">
        <v>1.33</v>
      </c>
      <c r="AD25" s="228">
        <v>270</v>
      </c>
      <c r="AE25" s="234">
        <v>270</v>
      </c>
      <c r="AF25" s="220">
        <v>66.709999999999994</v>
      </c>
      <c r="AG25" s="228" t="s">
        <v>223</v>
      </c>
      <c r="AH25" s="228">
        <v>1</v>
      </c>
      <c r="AI25" s="228">
        <v>66.710000000000008</v>
      </c>
      <c r="AJ25" s="228">
        <v>214</v>
      </c>
      <c r="AK25" s="234">
        <v>214</v>
      </c>
      <c r="AL25" s="220">
        <v>24.14</v>
      </c>
      <c r="AM25" s="228" t="s">
        <v>225</v>
      </c>
      <c r="AN25" s="228">
        <v>1</v>
      </c>
      <c r="AO25" s="228">
        <v>24.14</v>
      </c>
      <c r="AP25" s="228">
        <v>97</v>
      </c>
      <c r="AQ25" s="234">
        <v>97</v>
      </c>
      <c r="AR25" s="220">
        <v>25.63</v>
      </c>
      <c r="AS25" s="228" t="s">
        <v>230</v>
      </c>
      <c r="AT25" s="228">
        <v>1</v>
      </c>
      <c r="AU25" s="228">
        <v>25.63</v>
      </c>
      <c r="AV25" s="228">
        <v>379</v>
      </c>
      <c r="AW25" s="234">
        <v>379</v>
      </c>
      <c r="AX25" s="220">
        <v>1.7</v>
      </c>
      <c r="AY25" s="228" t="s">
        <v>227</v>
      </c>
      <c r="AZ25" s="228">
        <v>1</v>
      </c>
      <c r="BA25" s="228">
        <v>1.7</v>
      </c>
      <c r="BB25" s="228">
        <v>86</v>
      </c>
      <c r="BC25" s="234">
        <v>86</v>
      </c>
      <c r="BD25" s="220">
        <v>24.41</v>
      </c>
      <c r="BE25" s="228" t="s">
        <v>231</v>
      </c>
      <c r="BF25" s="228">
        <v>1</v>
      </c>
      <c r="BG25" s="228">
        <v>24.41</v>
      </c>
      <c r="BH25" s="228">
        <v>221</v>
      </c>
      <c r="BI25" s="234">
        <v>221</v>
      </c>
      <c r="BJ25" s="225">
        <v>6</v>
      </c>
      <c r="BK25" s="206">
        <v>5.24</v>
      </c>
      <c r="BL25" s="228">
        <v>365.24</v>
      </c>
      <c r="BM25" s="228" t="s">
        <v>224</v>
      </c>
      <c r="BN25" s="228">
        <v>1</v>
      </c>
      <c r="BO25" s="228">
        <v>365.24</v>
      </c>
      <c r="BP25" s="228">
        <v>243</v>
      </c>
      <c r="BQ25" s="234">
        <v>243</v>
      </c>
      <c r="BR25" s="222">
        <v>0</v>
      </c>
      <c r="BS25" s="229">
        <v>2380</v>
      </c>
    </row>
    <row r="26" spans="1:71" s="194" customFormat="1" ht="16.5" thickBot="1">
      <c r="A26" s="232">
        <v>23</v>
      </c>
      <c r="C26" s="239" t="s">
        <v>416</v>
      </c>
      <c r="D26" s="235" t="s">
        <v>417</v>
      </c>
      <c r="E26" s="235" t="s">
        <v>418</v>
      </c>
      <c r="F26" s="240" t="s">
        <v>165</v>
      </c>
      <c r="G26" s="347" t="s">
        <v>165</v>
      </c>
      <c r="H26" s="221">
        <v>14.76</v>
      </c>
      <c r="I26" s="235" t="s">
        <v>242</v>
      </c>
      <c r="J26" s="235">
        <v>0.92869999999999997</v>
      </c>
      <c r="K26" s="235">
        <v>13.71</v>
      </c>
      <c r="L26" s="235">
        <v>354</v>
      </c>
      <c r="M26" s="236">
        <v>354</v>
      </c>
      <c r="N26" s="221">
        <v>3.56</v>
      </c>
      <c r="O26" s="235" t="s">
        <v>248</v>
      </c>
      <c r="P26" s="235">
        <v>1.1551</v>
      </c>
      <c r="Q26" s="235">
        <v>4.1100000000000003</v>
      </c>
      <c r="R26" s="235">
        <v>224</v>
      </c>
      <c r="S26" s="236">
        <v>224</v>
      </c>
      <c r="T26" s="221">
        <v>8.08</v>
      </c>
      <c r="U26" s="235" t="s">
        <v>249</v>
      </c>
      <c r="V26" s="235">
        <v>1.2022999999999999</v>
      </c>
      <c r="W26" s="235">
        <v>9.7100000000000009</v>
      </c>
      <c r="X26" s="235">
        <v>468</v>
      </c>
      <c r="Y26" s="236">
        <v>468</v>
      </c>
      <c r="Z26" s="221">
        <v>1.2</v>
      </c>
      <c r="AA26" s="235" t="s">
        <v>246</v>
      </c>
      <c r="AB26" s="235">
        <v>1.1022000000000001</v>
      </c>
      <c r="AC26" s="235">
        <v>1.32</v>
      </c>
      <c r="AD26" s="235">
        <v>263</v>
      </c>
      <c r="AE26" s="236">
        <v>263</v>
      </c>
      <c r="AF26" s="221">
        <v>71.45</v>
      </c>
      <c r="AG26" s="235" t="s">
        <v>243</v>
      </c>
      <c r="AH26" s="235">
        <v>0.90539999999999998</v>
      </c>
      <c r="AI26" s="235">
        <v>64.7</v>
      </c>
      <c r="AJ26" s="235">
        <v>267</v>
      </c>
      <c r="AK26" s="236">
        <v>267</v>
      </c>
      <c r="AL26" s="221">
        <v>50.71</v>
      </c>
      <c r="AM26" s="235" t="s">
        <v>245</v>
      </c>
      <c r="AN26" s="235">
        <v>0.91510000000000002</v>
      </c>
      <c r="AO26" s="235">
        <v>46.410000000000004</v>
      </c>
      <c r="AP26" s="235" t="e">
        <v>#NUM!</v>
      </c>
      <c r="AQ26" s="236">
        <v>0</v>
      </c>
      <c r="AR26" s="221">
        <v>18.21</v>
      </c>
      <c r="AS26" s="235" t="s">
        <v>250</v>
      </c>
      <c r="AT26" s="235">
        <v>1.2049000000000001</v>
      </c>
      <c r="AU26" s="235">
        <v>21.94</v>
      </c>
      <c r="AV26" s="235">
        <v>309</v>
      </c>
      <c r="AW26" s="236">
        <v>309</v>
      </c>
      <c r="AX26" s="221">
        <v>1.1000000000000001</v>
      </c>
      <c r="AY26" s="235" t="s">
        <v>247</v>
      </c>
      <c r="AZ26" s="235">
        <v>1.1480999999999999</v>
      </c>
      <c r="BA26" s="235">
        <v>1.26</v>
      </c>
      <c r="BB26" s="235">
        <v>22</v>
      </c>
      <c r="BC26" s="236">
        <v>22</v>
      </c>
      <c r="BD26" s="221">
        <v>22.35</v>
      </c>
      <c r="BE26" s="235" t="s">
        <v>251</v>
      </c>
      <c r="BF26" s="235">
        <v>1.1716</v>
      </c>
      <c r="BG26" s="235">
        <v>26.18</v>
      </c>
      <c r="BH26" s="235">
        <v>246</v>
      </c>
      <c r="BI26" s="236">
        <v>246</v>
      </c>
      <c r="BJ26" s="226">
        <v>7</v>
      </c>
      <c r="BK26" s="227">
        <v>0.85</v>
      </c>
      <c r="BL26" s="235">
        <v>420.85</v>
      </c>
      <c r="BM26" s="235" t="s">
        <v>244</v>
      </c>
      <c r="BN26" s="235">
        <v>0.91249999999999998</v>
      </c>
      <c r="BO26" s="235">
        <v>384.03000000000003</v>
      </c>
      <c r="BP26" s="235">
        <v>175</v>
      </c>
      <c r="BQ26" s="236">
        <v>175</v>
      </c>
      <c r="BR26" s="222">
        <v>0</v>
      </c>
      <c r="BS26" s="230">
        <v>2328</v>
      </c>
    </row>
    <row r="27" spans="1:71">
      <c r="BR27" s="194"/>
    </row>
    <row r="29" spans="1:71" ht="41.25" customHeight="1" thickBot="1">
      <c r="C29" s="266" t="s">
        <v>486</v>
      </c>
    </row>
    <row r="30" spans="1:71" s="267" customFormat="1" ht="37.5" customHeight="1" thickBot="1">
      <c r="A30" s="271" t="s">
        <v>353</v>
      </c>
      <c r="C30" s="272" t="s">
        <v>160</v>
      </c>
      <c r="D30" s="273" t="s">
        <v>350</v>
      </c>
      <c r="E30" s="273" t="s">
        <v>349</v>
      </c>
      <c r="F30" s="274" t="s">
        <v>161</v>
      </c>
      <c r="G30" s="269" t="s">
        <v>368</v>
      </c>
      <c r="H30" s="275">
        <v>100</v>
      </c>
      <c r="I30" s="270" t="s">
        <v>172</v>
      </c>
      <c r="J30" s="270" t="s">
        <v>173</v>
      </c>
      <c r="K30" s="270" t="s">
        <v>196</v>
      </c>
      <c r="L30" s="270" t="s">
        <v>175</v>
      </c>
      <c r="M30" s="276" t="s">
        <v>46</v>
      </c>
      <c r="N30" s="277" t="s">
        <v>44</v>
      </c>
      <c r="O30" s="270" t="s">
        <v>172</v>
      </c>
      <c r="P30" s="270" t="s">
        <v>173</v>
      </c>
      <c r="Q30" s="270" t="s">
        <v>179</v>
      </c>
      <c r="R30" s="270" t="s">
        <v>175</v>
      </c>
      <c r="S30" s="276" t="s">
        <v>46</v>
      </c>
      <c r="T30" s="275" t="s">
        <v>47</v>
      </c>
      <c r="U30" s="270" t="s">
        <v>172</v>
      </c>
      <c r="V30" s="270" t="s">
        <v>173</v>
      </c>
      <c r="W30" s="270" t="s">
        <v>177</v>
      </c>
      <c r="X30" s="270" t="s">
        <v>175</v>
      </c>
      <c r="Y30" s="276" t="s">
        <v>46</v>
      </c>
      <c r="Z30" s="275" t="s">
        <v>42</v>
      </c>
      <c r="AA30" s="270" t="s">
        <v>172</v>
      </c>
      <c r="AB30" s="270" t="s">
        <v>173</v>
      </c>
      <c r="AC30" s="270" t="s">
        <v>176</v>
      </c>
      <c r="AD30" s="270" t="s">
        <v>175</v>
      </c>
      <c r="AE30" s="276" t="s">
        <v>46</v>
      </c>
      <c r="AF30" s="275">
        <v>400</v>
      </c>
      <c r="AG30" s="270" t="s">
        <v>172</v>
      </c>
      <c r="AH30" s="270" t="s">
        <v>173</v>
      </c>
      <c r="AI30" s="270" t="s">
        <v>184</v>
      </c>
      <c r="AJ30" s="270" t="s">
        <v>175</v>
      </c>
      <c r="AK30" s="276" t="s">
        <v>46</v>
      </c>
      <c r="AL30" s="275" t="s">
        <v>49</v>
      </c>
      <c r="AM30" s="270" t="s">
        <v>172</v>
      </c>
      <c r="AN30" s="270" t="s">
        <v>173</v>
      </c>
      <c r="AO30" s="270" t="s">
        <v>174</v>
      </c>
      <c r="AP30" s="270" t="s">
        <v>175</v>
      </c>
      <c r="AQ30" s="276" t="s">
        <v>46</v>
      </c>
      <c r="AR30" s="275" t="s">
        <v>50</v>
      </c>
      <c r="AS30" s="270" t="s">
        <v>172</v>
      </c>
      <c r="AT30" s="270" t="s">
        <v>173</v>
      </c>
      <c r="AU30" s="270" t="s">
        <v>186</v>
      </c>
      <c r="AV30" s="270" t="s">
        <v>175</v>
      </c>
      <c r="AW30" s="276" t="s">
        <v>46</v>
      </c>
      <c r="AX30" s="275" t="s">
        <v>43</v>
      </c>
      <c r="AY30" s="270" t="s">
        <v>172</v>
      </c>
      <c r="AZ30" s="270" t="s">
        <v>173</v>
      </c>
      <c r="BA30" s="270" t="s">
        <v>185</v>
      </c>
      <c r="BB30" s="270" t="s">
        <v>175</v>
      </c>
      <c r="BC30" s="276" t="s">
        <v>46</v>
      </c>
      <c r="BD30" s="275" t="s">
        <v>48</v>
      </c>
      <c r="BE30" s="270" t="s">
        <v>172</v>
      </c>
      <c r="BF30" s="270" t="s">
        <v>173</v>
      </c>
      <c r="BG30" s="270" t="s">
        <v>180</v>
      </c>
      <c r="BH30" s="270" t="s">
        <v>175</v>
      </c>
      <c r="BI30" s="276" t="s">
        <v>46</v>
      </c>
      <c r="BJ30" s="335">
        <v>1500</v>
      </c>
      <c r="BK30" s="336"/>
      <c r="BL30" s="268" t="s">
        <v>182</v>
      </c>
      <c r="BM30" s="270" t="s">
        <v>172</v>
      </c>
      <c r="BN30" s="270" t="s">
        <v>173</v>
      </c>
      <c r="BO30" s="270" t="s">
        <v>187</v>
      </c>
      <c r="BP30" s="270" t="s">
        <v>175</v>
      </c>
      <c r="BQ30" s="276" t="s">
        <v>46</v>
      </c>
      <c r="BS30" s="279" t="s">
        <v>183</v>
      </c>
    </row>
    <row r="31" spans="1:71" s="194" customFormat="1" ht="4.5" customHeight="1" thickBot="1">
      <c r="A31" s="202"/>
      <c r="C31" s="195"/>
      <c r="D31" s="195"/>
      <c r="E31" s="195"/>
      <c r="F31" s="195"/>
      <c r="G31" s="195"/>
      <c r="H31" s="200"/>
      <c r="M31" s="203"/>
      <c r="N31" s="199"/>
      <c r="S31" s="203"/>
      <c r="T31" s="200"/>
      <c r="Y31" s="203"/>
      <c r="Z31" s="200"/>
      <c r="AE31" s="203"/>
      <c r="AF31" s="200"/>
      <c r="AK31" s="203"/>
      <c r="AL31" s="200"/>
      <c r="AQ31" s="203"/>
      <c r="AR31" s="200"/>
      <c r="AW31" s="203"/>
      <c r="AX31" s="200"/>
      <c r="BC31" s="203"/>
      <c r="BD31" s="200"/>
      <c r="BI31" s="203"/>
      <c r="BJ31" s="204"/>
      <c r="BK31" s="204"/>
      <c r="BL31" s="195"/>
      <c r="BQ31" s="203"/>
      <c r="BS31" s="201"/>
    </row>
    <row r="32" spans="1:71" s="194" customFormat="1" ht="16.5" thickBot="1">
      <c r="A32" s="246">
        <f t="shared" ref="A32:A39" si="0">_xlfn.RANK.EQ(BS32,BS$32:BS$41,0)</f>
        <v>2</v>
      </c>
      <c r="C32" s="241" t="str">
        <f t="shared" ref="C32:F38" si="1">C14</f>
        <v>Andy</v>
      </c>
      <c r="D32" s="242" t="str">
        <f t="shared" si="1"/>
        <v>Smerdon</v>
      </c>
      <c r="E32" s="242" t="str">
        <f t="shared" si="1"/>
        <v>Fleet &amp; Crookham AC</v>
      </c>
      <c r="F32" s="243" t="str">
        <f t="shared" si="1"/>
        <v>M55</v>
      </c>
      <c r="G32" s="263">
        <f>Dec_2019!G33</f>
        <v>0</v>
      </c>
      <c r="H32" s="219">
        <f t="shared" ref="H32:AM32" si="2">H14</f>
        <v>13.98</v>
      </c>
      <c r="I32" s="242" t="str">
        <f t="shared" si="2"/>
        <v>M55 100</v>
      </c>
      <c r="J32" s="242">
        <f t="shared" si="2"/>
        <v>0.87050000000000005</v>
      </c>
      <c r="K32" s="242">
        <f t="shared" si="2"/>
        <v>12.17</v>
      </c>
      <c r="L32" s="242">
        <f t="shared" si="2"/>
        <v>618</v>
      </c>
      <c r="M32" s="244">
        <f t="shared" si="2"/>
        <v>618</v>
      </c>
      <c r="N32" s="219">
        <f t="shared" si="2"/>
        <v>4.1900000000000004</v>
      </c>
      <c r="O32" s="242" t="str">
        <f t="shared" si="2"/>
        <v>M55 Long</v>
      </c>
      <c r="P32" s="242">
        <f t="shared" si="2"/>
        <v>1.3121</v>
      </c>
      <c r="Q32" s="242">
        <f t="shared" si="2"/>
        <v>5.49</v>
      </c>
      <c r="R32" s="242">
        <f t="shared" si="2"/>
        <v>479</v>
      </c>
      <c r="S32" s="244">
        <f t="shared" si="2"/>
        <v>479</v>
      </c>
      <c r="T32" s="219">
        <f t="shared" si="2"/>
        <v>7.63</v>
      </c>
      <c r="U32" s="242" t="str">
        <f t="shared" si="2"/>
        <v>M55 Shot</v>
      </c>
      <c r="V32" s="242">
        <f t="shared" si="2"/>
        <v>1.2706</v>
      </c>
      <c r="W32" s="242">
        <f t="shared" si="2"/>
        <v>9.69</v>
      </c>
      <c r="X32" s="242">
        <f t="shared" si="2"/>
        <v>467</v>
      </c>
      <c r="Y32" s="244">
        <f t="shared" si="2"/>
        <v>467</v>
      </c>
      <c r="Z32" s="219">
        <f t="shared" si="2"/>
        <v>1.35</v>
      </c>
      <c r="AA32" s="242" t="str">
        <f t="shared" si="2"/>
        <v>M55 High</v>
      </c>
      <c r="AB32" s="242">
        <f t="shared" si="2"/>
        <v>1.228</v>
      </c>
      <c r="AC32" s="242">
        <f t="shared" si="2"/>
        <v>1.6500000000000001</v>
      </c>
      <c r="AD32" s="242">
        <f t="shared" si="2"/>
        <v>504</v>
      </c>
      <c r="AE32" s="244">
        <f t="shared" si="2"/>
        <v>504</v>
      </c>
      <c r="AF32" s="219">
        <f t="shared" si="2"/>
        <v>69.72</v>
      </c>
      <c r="AG32" s="242" t="str">
        <f t="shared" si="2"/>
        <v>M55 400</v>
      </c>
      <c r="AH32" s="242">
        <f t="shared" si="2"/>
        <v>0.84540000000000004</v>
      </c>
      <c r="AI32" s="242">
        <f t="shared" si="2"/>
        <v>58.95</v>
      </c>
      <c r="AJ32" s="242">
        <f t="shared" si="2"/>
        <v>450</v>
      </c>
      <c r="AK32" s="244">
        <f t="shared" si="2"/>
        <v>450</v>
      </c>
      <c r="AL32" s="219">
        <f t="shared" si="2"/>
        <v>23.79</v>
      </c>
      <c r="AM32" s="242" t="str">
        <f t="shared" si="2"/>
        <v>M55 Hurd</v>
      </c>
      <c r="AN32" s="242">
        <f t="shared" ref="AN32:BQ32" si="3">AN14</f>
        <v>0.92290000000000005</v>
      </c>
      <c r="AO32" s="242">
        <f t="shared" si="3"/>
        <v>21.96</v>
      </c>
      <c r="AP32" s="242">
        <f t="shared" si="3"/>
        <v>211</v>
      </c>
      <c r="AQ32" s="244">
        <f t="shared" si="3"/>
        <v>211</v>
      </c>
      <c r="AR32" s="219">
        <f t="shared" si="3"/>
        <v>20.149999999999999</v>
      </c>
      <c r="AS32" s="242" t="str">
        <f t="shared" si="3"/>
        <v>M55 Disc</v>
      </c>
      <c r="AT32" s="242">
        <f t="shared" si="3"/>
        <v>1.1103000000000001</v>
      </c>
      <c r="AU32" s="242">
        <f t="shared" si="3"/>
        <v>22.37</v>
      </c>
      <c r="AV32" s="242">
        <f t="shared" si="3"/>
        <v>317</v>
      </c>
      <c r="AW32" s="244">
        <f t="shared" si="3"/>
        <v>317</v>
      </c>
      <c r="AX32" s="219">
        <f t="shared" si="3"/>
        <v>1.8</v>
      </c>
      <c r="AY32" s="242" t="str">
        <f t="shared" si="3"/>
        <v>M55 Pole</v>
      </c>
      <c r="AZ32" s="242">
        <f t="shared" si="3"/>
        <v>1.3182</v>
      </c>
      <c r="BA32" s="242">
        <f t="shared" si="3"/>
        <v>2.37</v>
      </c>
      <c r="BB32" s="242">
        <f t="shared" si="3"/>
        <v>214</v>
      </c>
      <c r="BC32" s="244">
        <f t="shared" si="3"/>
        <v>214</v>
      </c>
      <c r="BD32" s="219">
        <f t="shared" si="3"/>
        <v>26.68</v>
      </c>
      <c r="BE32" s="242" t="str">
        <f t="shared" si="3"/>
        <v>M55 Jav</v>
      </c>
      <c r="BF32" s="242">
        <f t="shared" si="3"/>
        <v>1.3380000000000001</v>
      </c>
      <c r="BG32" s="242">
        <f t="shared" si="3"/>
        <v>35.69</v>
      </c>
      <c r="BH32" s="242">
        <f t="shared" si="3"/>
        <v>380</v>
      </c>
      <c r="BI32" s="244">
        <f t="shared" si="3"/>
        <v>380</v>
      </c>
      <c r="BJ32" s="223">
        <f t="shared" si="3"/>
        <v>6</v>
      </c>
      <c r="BK32" s="224">
        <f t="shared" si="3"/>
        <v>46.7</v>
      </c>
      <c r="BL32" s="242">
        <f t="shared" si="3"/>
        <v>406.7</v>
      </c>
      <c r="BM32" s="242" t="str">
        <f t="shared" si="3"/>
        <v>M55 1500</v>
      </c>
      <c r="BN32" s="242">
        <f t="shared" si="3"/>
        <v>0.8337</v>
      </c>
      <c r="BO32" s="242">
        <f t="shared" si="3"/>
        <v>339.07</v>
      </c>
      <c r="BP32" s="242">
        <f t="shared" si="3"/>
        <v>356</v>
      </c>
      <c r="BQ32" s="244">
        <f t="shared" si="3"/>
        <v>356</v>
      </c>
      <c r="BR32" s="222">
        <f>Dec_2019!BR33</f>
        <v>0</v>
      </c>
      <c r="BS32" s="245">
        <f t="shared" ref="BS32:BS38" si="4">BS14</f>
        <v>3996</v>
      </c>
    </row>
    <row r="33" spans="1:71" s="194" customFormat="1" ht="16.5" thickBot="1">
      <c r="A33" s="246">
        <f t="shared" si="0"/>
        <v>3</v>
      </c>
      <c r="C33" s="237" t="str">
        <f t="shared" si="1"/>
        <v>Bram</v>
      </c>
      <c r="D33" s="228" t="str">
        <f t="shared" si="1"/>
        <v>van Hastenberg</v>
      </c>
      <c r="E33" s="228" t="str">
        <f t="shared" si="1"/>
        <v>Holland</v>
      </c>
      <c r="F33" s="238" t="str">
        <f t="shared" si="1"/>
        <v>U23</v>
      </c>
      <c r="G33" s="263" t="str">
        <f t="shared" ref="G33:G38" si="5">G15</f>
        <v>M00</v>
      </c>
      <c r="H33" s="220">
        <f t="shared" ref="H33:AM33" si="6">H15</f>
        <v>12.09</v>
      </c>
      <c r="I33" s="228" t="str">
        <f t="shared" si="6"/>
        <v>M00 100</v>
      </c>
      <c r="J33" s="228">
        <f t="shared" si="6"/>
        <v>1</v>
      </c>
      <c r="K33" s="228">
        <f t="shared" si="6"/>
        <v>12.09</v>
      </c>
      <c r="L33" s="228">
        <f t="shared" si="6"/>
        <v>633</v>
      </c>
      <c r="M33" s="234">
        <f t="shared" si="6"/>
        <v>633</v>
      </c>
      <c r="N33" s="220">
        <f t="shared" si="6"/>
        <v>5.77</v>
      </c>
      <c r="O33" s="228" t="str">
        <f t="shared" si="6"/>
        <v>M00 Long</v>
      </c>
      <c r="P33" s="228">
        <f t="shared" si="6"/>
        <v>1</v>
      </c>
      <c r="Q33" s="228">
        <f t="shared" si="6"/>
        <v>5.7700000000000005</v>
      </c>
      <c r="R33" s="228">
        <f t="shared" si="6"/>
        <v>537</v>
      </c>
      <c r="S33" s="234">
        <f t="shared" si="6"/>
        <v>537</v>
      </c>
      <c r="T33" s="220">
        <f t="shared" si="6"/>
        <v>8.85</v>
      </c>
      <c r="U33" s="228" t="str">
        <f t="shared" si="6"/>
        <v>M00 Shot</v>
      </c>
      <c r="V33" s="228">
        <f t="shared" si="6"/>
        <v>1</v>
      </c>
      <c r="W33" s="228">
        <f t="shared" si="6"/>
        <v>8.85</v>
      </c>
      <c r="X33" s="228">
        <f t="shared" si="6"/>
        <v>417</v>
      </c>
      <c r="Y33" s="234">
        <f t="shared" si="6"/>
        <v>417</v>
      </c>
      <c r="Z33" s="220">
        <f t="shared" si="6"/>
        <v>1.6</v>
      </c>
      <c r="AA33" s="228" t="str">
        <f t="shared" si="6"/>
        <v>M00 High</v>
      </c>
      <c r="AB33" s="228">
        <f t="shared" si="6"/>
        <v>1</v>
      </c>
      <c r="AC33" s="228">
        <f t="shared" si="6"/>
        <v>1.6</v>
      </c>
      <c r="AD33" s="228">
        <f t="shared" si="6"/>
        <v>464</v>
      </c>
      <c r="AE33" s="234">
        <f t="shared" si="6"/>
        <v>464</v>
      </c>
      <c r="AF33" s="220">
        <f t="shared" si="6"/>
        <v>54.9</v>
      </c>
      <c r="AG33" s="228" t="str">
        <f t="shared" si="6"/>
        <v>M00 400</v>
      </c>
      <c r="AH33" s="228">
        <f t="shared" si="6"/>
        <v>1</v>
      </c>
      <c r="AI33" s="228">
        <f t="shared" si="6"/>
        <v>54.9</v>
      </c>
      <c r="AJ33" s="228">
        <f t="shared" si="6"/>
        <v>603</v>
      </c>
      <c r="AK33" s="234">
        <f t="shared" si="6"/>
        <v>603</v>
      </c>
      <c r="AL33" s="220">
        <f t="shared" si="6"/>
        <v>22.4</v>
      </c>
      <c r="AM33" s="228" t="str">
        <f t="shared" si="6"/>
        <v>M00 Hurd</v>
      </c>
      <c r="AN33" s="228">
        <f t="shared" ref="AN33:BQ33" si="7">AN15</f>
        <v>1</v>
      </c>
      <c r="AO33" s="228">
        <f t="shared" si="7"/>
        <v>22.400000000000002</v>
      </c>
      <c r="AP33" s="228">
        <f t="shared" si="7"/>
        <v>184</v>
      </c>
      <c r="AQ33" s="234">
        <f t="shared" si="7"/>
        <v>184</v>
      </c>
      <c r="AR33" s="220">
        <f t="shared" si="7"/>
        <v>18.32</v>
      </c>
      <c r="AS33" s="228" t="str">
        <f t="shared" si="7"/>
        <v>M00 Disc</v>
      </c>
      <c r="AT33" s="228">
        <f t="shared" si="7"/>
        <v>1</v>
      </c>
      <c r="AU33" s="228">
        <f t="shared" si="7"/>
        <v>18.32</v>
      </c>
      <c r="AV33" s="228">
        <f t="shared" si="7"/>
        <v>241</v>
      </c>
      <c r="AW33" s="234">
        <f t="shared" si="7"/>
        <v>241</v>
      </c>
      <c r="AX33" s="220">
        <f t="shared" si="7"/>
        <v>2.2999999999999998</v>
      </c>
      <c r="AY33" s="228" t="str">
        <f t="shared" si="7"/>
        <v>M00 Pole</v>
      </c>
      <c r="AZ33" s="228">
        <f t="shared" si="7"/>
        <v>1</v>
      </c>
      <c r="BA33" s="228">
        <f t="shared" si="7"/>
        <v>2.3000000000000003</v>
      </c>
      <c r="BB33" s="228">
        <f t="shared" si="7"/>
        <v>199</v>
      </c>
      <c r="BC33" s="234">
        <f t="shared" si="7"/>
        <v>199</v>
      </c>
      <c r="BD33" s="220">
        <f t="shared" si="7"/>
        <v>31.94</v>
      </c>
      <c r="BE33" s="228" t="str">
        <f t="shared" si="7"/>
        <v>M00 Jav</v>
      </c>
      <c r="BF33" s="228">
        <f t="shared" si="7"/>
        <v>1</v>
      </c>
      <c r="BG33" s="228">
        <f t="shared" si="7"/>
        <v>31.94</v>
      </c>
      <c r="BH33" s="228">
        <f t="shared" si="7"/>
        <v>327</v>
      </c>
      <c r="BI33" s="234">
        <f t="shared" si="7"/>
        <v>327</v>
      </c>
      <c r="BJ33" s="225">
        <f t="shared" si="7"/>
        <v>5</v>
      </c>
      <c r="BK33" s="206">
        <f t="shared" si="7"/>
        <v>37.369999999999997</v>
      </c>
      <c r="BL33" s="228">
        <f t="shared" si="7"/>
        <v>337.37</v>
      </c>
      <c r="BM33" s="228" t="str">
        <f t="shared" si="7"/>
        <v>M00 1500</v>
      </c>
      <c r="BN33" s="228">
        <f t="shared" si="7"/>
        <v>1</v>
      </c>
      <c r="BO33" s="228">
        <f t="shared" si="7"/>
        <v>337.37</v>
      </c>
      <c r="BP33" s="228">
        <f t="shared" si="7"/>
        <v>364</v>
      </c>
      <c r="BQ33" s="234">
        <f t="shared" si="7"/>
        <v>364</v>
      </c>
      <c r="BR33" s="222">
        <f t="shared" ref="BR33:BR38" si="8">BR15</f>
        <v>0</v>
      </c>
      <c r="BS33" s="229">
        <f t="shared" si="4"/>
        <v>3969</v>
      </c>
    </row>
    <row r="34" spans="1:71" s="194" customFormat="1" ht="16.5" thickBot="1">
      <c r="A34" s="246">
        <f t="shared" si="0"/>
        <v>4</v>
      </c>
      <c r="C34" s="237" t="str">
        <f t="shared" si="1"/>
        <v>Josh</v>
      </c>
      <c r="D34" s="228" t="str">
        <f t="shared" si="1"/>
        <v>Strudwick</v>
      </c>
      <c r="E34" s="228" t="str">
        <f t="shared" si="1"/>
        <v>BMHAC</v>
      </c>
      <c r="F34" s="238" t="str">
        <f t="shared" si="1"/>
        <v>SM</v>
      </c>
      <c r="G34" s="263" t="str">
        <f t="shared" si="5"/>
        <v>M00</v>
      </c>
      <c r="H34" s="220">
        <f t="shared" ref="H34:AM34" si="9">H16</f>
        <v>11.8</v>
      </c>
      <c r="I34" s="228" t="str">
        <f t="shared" si="9"/>
        <v>M00 100</v>
      </c>
      <c r="J34" s="228">
        <f t="shared" si="9"/>
        <v>1</v>
      </c>
      <c r="K34" s="228">
        <f t="shared" si="9"/>
        <v>11.8</v>
      </c>
      <c r="L34" s="228">
        <f t="shared" si="9"/>
        <v>691</v>
      </c>
      <c r="M34" s="234">
        <f t="shared" si="9"/>
        <v>691</v>
      </c>
      <c r="N34" s="220">
        <f t="shared" si="9"/>
        <v>5.51</v>
      </c>
      <c r="O34" s="228" t="str">
        <f t="shared" si="9"/>
        <v>M00 Long</v>
      </c>
      <c r="P34" s="228">
        <f t="shared" si="9"/>
        <v>1</v>
      </c>
      <c r="Q34" s="228">
        <f t="shared" si="9"/>
        <v>5.51</v>
      </c>
      <c r="R34" s="228">
        <f t="shared" si="9"/>
        <v>483</v>
      </c>
      <c r="S34" s="234">
        <f t="shared" si="9"/>
        <v>483</v>
      </c>
      <c r="T34" s="220">
        <f t="shared" si="9"/>
        <v>9.4700000000000006</v>
      </c>
      <c r="U34" s="228" t="str">
        <f t="shared" si="9"/>
        <v>M00 Shot</v>
      </c>
      <c r="V34" s="228">
        <f t="shared" si="9"/>
        <v>1</v>
      </c>
      <c r="W34" s="228">
        <f t="shared" si="9"/>
        <v>9.4700000000000006</v>
      </c>
      <c r="X34" s="228">
        <f t="shared" si="9"/>
        <v>454</v>
      </c>
      <c r="Y34" s="234">
        <f t="shared" si="9"/>
        <v>454</v>
      </c>
      <c r="Z34" s="220">
        <f t="shared" si="9"/>
        <v>1.6</v>
      </c>
      <c r="AA34" s="228" t="str">
        <f t="shared" si="9"/>
        <v>M00 High</v>
      </c>
      <c r="AB34" s="228">
        <f t="shared" si="9"/>
        <v>1</v>
      </c>
      <c r="AC34" s="228">
        <f t="shared" si="9"/>
        <v>1.6</v>
      </c>
      <c r="AD34" s="228">
        <f t="shared" si="9"/>
        <v>464</v>
      </c>
      <c r="AE34" s="234">
        <f t="shared" si="9"/>
        <v>464</v>
      </c>
      <c r="AF34" s="220">
        <f t="shared" si="9"/>
        <v>64.81</v>
      </c>
      <c r="AG34" s="228" t="str">
        <f t="shared" si="9"/>
        <v>M00 400</v>
      </c>
      <c r="AH34" s="228">
        <f t="shared" si="9"/>
        <v>1</v>
      </c>
      <c r="AI34" s="228">
        <f t="shared" si="9"/>
        <v>64.81</v>
      </c>
      <c r="AJ34" s="228">
        <f t="shared" si="9"/>
        <v>264</v>
      </c>
      <c r="AK34" s="234">
        <f t="shared" si="9"/>
        <v>264</v>
      </c>
      <c r="AL34" s="220">
        <f t="shared" si="9"/>
        <v>25.12</v>
      </c>
      <c r="AM34" s="228" t="str">
        <f t="shared" si="9"/>
        <v>M00 Hurd</v>
      </c>
      <c r="AN34" s="228">
        <f t="shared" ref="AN34:BQ34" si="10">AN16</f>
        <v>1</v>
      </c>
      <c r="AO34" s="228">
        <f t="shared" si="10"/>
        <v>25.12</v>
      </c>
      <c r="AP34" s="228">
        <f t="shared" si="10"/>
        <v>59</v>
      </c>
      <c r="AQ34" s="234">
        <f t="shared" si="10"/>
        <v>59</v>
      </c>
      <c r="AR34" s="220">
        <f t="shared" si="10"/>
        <v>26.24</v>
      </c>
      <c r="AS34" s="228" t="str">
        <f t="shared" si="10"/>
        <v>M00 Disc</v>
      </c>
      <c r="AT34" s="228">
        <f t="shared" si="10"/>
        <v>1</v>
      </c>
      <c r="AU34" s="228">
        <f t="shared" si="10"/>
        <v>26.240000000000002</v>
      </c>
      <c r="AV34" s="228">
        <f t="shared" si="10"/>
        <v>391</v>
      </c>
      <c r="AW34" s="234">
        <f t="shared" si="10"/>
        <v>391</v>
      </c>
      <c r="AX34" s="220">
        <f t="shared" si="10"/>
        <v>3.3</v>
      </c>
      <c r="AY34" s="228" t="str">
        <f t="shared" si="10"/>
        <v>M00 Pole</v>
      </c>
      <c r="AZ34" s="228">
        <f t="shared" si="10"/>
        <v>1</v>
      </c>
      <c r="BA34" s="228">
        <f t="shared" si="10"/>
        <v>3.3000000000000003</v>
      </c>
      <c r="BB34" s="228">
        <f t="shared" si="10"/>
        <v>431</v>
      </c>
      <c r="BC34" s="234">
        <f t="shared" si="10"/>
        <v>431</v>
      </c>
      <c r="BD34" s="220">
        <f t="shared" si="10"/>
        <v>34.020000000000003</v>
      </c>
      <c r="BE34" s="228" t="str">
        <f t="shared" si="10"/>
        <v>M00 Jav</v>
      </c>
      <c r="BF34" s="228">
        <f t="shared" si="10"/>
        <v>1</v>
      </c>
      <c r="BG34" s="228">
        <f t="shared" si="10"/>
        <v>34.020000000000003</v>
      </c>
      <c r="BH34" s="228">
        <f t="shared" si="10"/>
        <v>356</v>
      </c>
      <c r="BI34" s="234">
        <f t="shared" si="10"/>
        <v>356</v>
      </c>
      <c r="BJ34" s="225">
        <f t="shared" si="10"/>
        <v>5</v>
      </c>
      <c r="BK34" s="206">
        <f t="shared" si="10"/>
        <v>56.04</v>
      </c>
      <c r="BL34" s="228">
        <f t="shared" si="10"/>
        <v>356.04</v>
      </c>
      <c r="BM34" s="228" t="str">
        <f t="shared" si="10"/>
        <v>M00 1500</v>
      </c>
      <c r="BN34" s="228">
        <f t="shared" si="10"/>
        <v>1</v>
      </c>
      <c r="BO34" s="228">
        <f t="shared" si="10"/>
        <v>356.04</v>
      </c>
      <c r="BP34" s="228">
        <f t="shared" si="10"/>
        <v>280</v>
      </c>
      <c r="BQ34" s="234">
        <f t="shared" si="10"/>
        <v>280</v>
      </c>
      <c r="BR34" s="222">
        <f t="shared" si="8"/>
        <v>0</v>
      </c>
      <c r="BS34" s="229">
        <f t="shared" si="4"/>
        <v>3873</v>
      </c>
    </row>
    <row r="35" spans="1:71" s="194" customFormat="1" ht="16.5" thickBot="1">
      <c r="A35" s="246">
        <f t="shared" si="0"/>
        <v>5</v>
      </c>
      <c r="C35" s="237" t="str">
        <f t="shared" si="1"/>
        <v>Martin</v>
      </c>
      <c r="D35" s="228" t="str">
        <f t="shared" si="1"/>
        <v>Aspley-Davis</v>
      </c>
      <c r="E35" s="228" t="str">
        <f t="shared" si="1"/>
        <v>Bromsgrove &amp; Redditch AC</v>
      </c>
      <c r="F35" s="238" t="str">
        <f t="shared" si="1"/>
        <v>M40</v>
      </c>
      <c r="G35" s="263" t="str">
        <f t="shared" si="5"/>
        <v>M40</v>
      </c>
      <c r="H35" s="220">
        <f t="shared" ref="H35:AM35" si="11">H17</f>
        <v>13.44</v>
      </c>
      <c r="I35" s="228" t="str">
        <f t="shared" si="11"/>
        <v>M40 100</v>
      </c>
      <c r="J35" s="228">
        <f t="shared" si="11"/>
        <v>0.95779999999999998</v>
      </c>
      <c r="K35" s="228">
        <f t="shared" si="11"/>
        <v>12.88</v>
      </c>
      <c r="L35" s="228">
        <f t="shared" si="11"/>
        <v>488</v>
      </c>
      <c r="M35" s="234">
        <f t="shared" si="11"/>
        <v>488</v>
      </c>
      <c r="N35" s="220">
        <f t="shared" si="11"/>
        <v>4.8899999999999997</v>
      </c>
      <c r="O35" s="228" t="str">
        <f t="shared" si="11"/>
        <v>M40 Long</v>
      </c>
      <c r="P35" s="228">
        <f t="shared" si="11"/>
        <v>1.0899000000000001</v>
      </c>
      <c r="Q35" s="228">
        <f t="shared" si="11"/>
        <v>5.32</v>
      </c>
      <c r="R35" s="228">
        <f t="shared" si="11"/>
        <v>445</v>
      </c>
      <c r="S35" s="234">
        <f t="shared" si="11"/>
        <v>445</v>
      </c>
      <c r="T35" s="220">
        <f t="shared" si="11"/>
        <v>9.42</v>
      </c>
      <c r="U35" s="228" t="str">
        <f t="shared" si="11"/>
        <v>M40 Shot</v>
      </c>
      <c r="V35" s="228">
        <f t="shared" si="11"/>
        <v>1.1136999999999999</v>
      </c>
      <c r="W35" s="228">
        <f t="shared" si="11"/>
        <v>10.49</v>
      </c>
      <c r="X35" s="228">
        <f t="shared" si="11"/>
        <v>515</v>
      </c>
      <c r="Y35" s="234">
        <f t="shared" si="11"/>
        <v>515</v>
      </c>
      <c r="Z35" s="220">
        <f t="shared" si="11"/>
        <v>1.5</v>
      </c>
      <c r="AA35" s="228" t="str">
        <f t="shared" si="11"/>
        <v>M40 High</v>
      </c>
      <c r="AB35" s="228">
        <f t="shared" si="11"/>
        <v>1.0486</v>
      </c>
      <c r="AC35" s="228">
        <f t="shared" si="11"/>
        <v>1.57</v>
      </c>
      <c r="AD35" s="228">
        <f t="shared" si="11"/>
        <v>441</v>
      </c>
      <c r="AE35" s="234">
        <f t="shared" si="11"/>
        <v>441</v>
      </c>
      <c r="AF35" s="220">
        <f t="shared" si="11"/>
        <v>60.11</v>
      </c>
      <c r="AG35" s="228" t="str">
        <f t="shared" si="11"/>
        <v>M40 400</v>
      </c>
      <c r="AH35" s="228">
        <f t="shared" si="11"/>
        <v>0.93540000000000001</v>
      </c>
      <c r="AI35" s="228">
        <f t="shared" si="11"/>
        <v>56.230000000000004</v>
      </c>
      <c r="AJ35" s="228">
        <f t="shared" si="11"/>
        <v>550</v>
      </c>
      <c r="AK35" s="234">
        <f t="shared" si="11"/>
        <v>550</v>
      </c>
      <c r="AL35" s="220">
        <f t="shared" si="11"/>
        <v>22.94</v>
      </c>
      <c r="AM35" s="228" t="str">
        <f t="shared" si="11"/>
        <v>M40 Hurd</v>
      </c>
      <c r="AN35" s="228">
        <f t="shared" ref="AN35:BQ35" si="12">AN17</f>
        <v>0.9526</v>
      </c>
      <c r="AO35" s="228">
        <f t="shared" si="12"/>
        <v>21.86</v>
      </c>
      <c r="AP35" s="228">
        <f t="shared" si="12"/>
        <v>217</v>
      </c>
      <c r="AQ35" s="234">
        <f t="shared" si="12"/>
        <v>217</v>
      </c>
      <c r="AR35" s="220">
        <f t="shared" si="12"/>
        <v>23.33</v>
      </c>
      <c r="AS35" s="228" t="str">
        <f t="shared" si="12"/>
        <v>M40 Disc</v>
      </c>
      <c r="AT35" s="228">
        <f t="shared" si="12"/>
        <v>1.1013999999999999</v>
      </c>
      <c r="AU35" s="228">
        <f t="shared" si="12"/>
        <v>25.69</v>
      </c>
      <c r="AV35" s="228">
        <f t="shared" si="12"/>
        <v>380</v>
      </c>
      <c r="AW35" s="234">
        <f t="shared" si="12"/>
        <v>380</v>
      </c>
      <c r="AX35" s="220">
        <f t="shared" si="12"/>
        <v>2.1</v>
      </c>
      <c r="AY35" s="228" t="str">
        <f t="shared" si="12"/>
        <v>M40 Pole</v>
      </c>
      <c r="AZ35" s="228">
        <f t="shared" si="12"/>
        <v>1.0772999999999999</v>
      </c>
      <c r="BA35" s="228">
        <f t="shared" si="12"/>
        <v>2.2600000000000002</v>
      </c>
      <c r="BB35" s="228">
        <f t="shared" si="12"/>
        <v>191</v>
      </c>
      <c r="BC35" s="234">
        <f t="shared" si="12"/>
        <v>191</v>
      </c>
      <c r="BD35" s="220">
        <f t="shared" si="12"/>
        <v>26.95</v>
      </c>
      <c r="BE35" s="228" t="str">
        <f t="shared" si="12"/>
        <v>M40 Jav</v>
      </c>
      <c r="BF35" s="228">
        <f t="shared" si="12"/>
        <v>1.0862000000000001</v>
      </c>
      <c r="BG35" s="228">
        <f t="shared" si="12"/>
        <v>29.27</v>
      </c>
      <c r="BH35" s="228">
        <f t="shared" si="12"/>
        <v>289</v>
      </c>
      <c r="BI35" s="234">
        <f t="shared" si="12"/>
        <v>289</v>
      </c>
      <c r="BJ35" s="225">
        <f t="shared" si="12"/>
        <v>6</v>
      </c>
      <c r="BK35" s="206">
        <f t="shared" si="12"/>
        <v>7.37</v>
      </c>
      <c r="BL35" s="228">
        <f t="shared" si="12"/>
        <v>367.37</v>
      </c>
      <c r="BM35" s="228" t="str">
        <f t="shared" si="12"/>
        <v>M40 1500</v>
      </c>
      <c r="BN35" s="228">
        <f t="shared" si="12"/>
        <v>0.95189999999999997</v>
      </c>
      <c r="BO35" s="228">
        <f t="shared" si="12"/>
        <v>349.7</v>
      </c>
      <c r="BP35" s="228">
        <f t="shared" si="12"/>
        <v>308</v>
      </c>
      <c r="BQ35" s="234">
        <f t="shared" si="12"/>
        <v>308</v>
      </c>
      <c r="BR35" s="222">
        <f t="shared" si="8"/>
        <v>0</v>
      </c>
      <c r="BS35" s="229">
        <f t="shared" si="4"/>
        <v>3824</v>
      </c>
    </row>
    <row r="36" spans="1:71" s="194" customFormat="1" ht="16.5" thickBot="1">
      <c r="A36" s="246">
        <f t="shared" si="0"/>
        <v>6</v>
      </c>
      <c r="C36" s="237" t="str">
        <f t="shared" si="1"/>
        <v>Daniel</v>
      </c>
      <c r="D36" s="228" t="str">
        <f t="shared" si="1"/>
        <v>Tuttle</v>
      </c>
      <c r="E36" s="228" t="str">
        <f t="shared" si="1"/>
        <v>Newbury AC</v>
      </c>
      <c r="F36" s="238" t="str">
        <f t="shared" si="1"/>
        <v>SM</v>
      </c>
      <c r="G36" s="263" t="str">
        <f t="shared" si="5"/>
        <v>M00</v>
      </c>
      <c r="H36" s="220">
        <f t="shared" ref="H36:AM36" si="13">H18</f>
        <v>12.59</v>
      </c>
      <c r="I36" s="228" t="str">
        <f t="shared" si="13"/>
        <v>M00 100</v>
      </c>
      <c r="J36" s="228">
        <f t="shared" si="13"/>
        <v>1</v>
      </c>
      <c r="K36" s="228">
        <f t="shared" si="13"/>
        <v>12.59</v>
      </c>
      <c r="L36" s="228">
        <f t="shared" si="13"/>
        <v>540</v>
      </c>
      <c r="M36" s="234">
        <f t="shared" si="13"/>
        <v>540</v>
      </c>
      <c r="N36" s="220">
        <f t="shared" si="13"/>
        <v>5.03</v>
      </c>
      <c r="O36" s="228" t="str">
        <f t="shared" si="13"/>
        <v>M00 Long</v>
      </c>
      <c r="P36" s="228">
        <f t="shared" si="13"/>
        <v>1</v>
      </c>
      <c r="Q36" s="228">
        <f t="shared" si="13"/>
        <v>5.03</v>
      </c>
      <c r="R36" s="228">
        <f t="shared" si="13"/>
        <v>388</v>
      </c>
      <c r="S36" s="234">
        <f t="shared" si="13"/>
        <v>388</v>
      </c>
      <c r="T36" s="220">
        <f t="shared" si="13"/>
        <v>7.66</v>
      </c>
      <c r="U36" s="228" t="str">
        <f t="shared" si="13"/>
        <v>M00 Shot</v>
      </c>
      <c r="V36" s="228">
        <f t="shared" si="13"/>
        <v>1</v>
      </c>
      <c r="W36" s="228">
        <f t="shared" si="13"/>
        <v>7.66</v>
      </c>
      <c r="X36" s="228">
        <f t="shared" si="13"/>
        <v>346</v>
      </c>
      <c r="Y36" s="234">
        <f t="shared" si="13"/>
        <v>346</v>
      </c>
      <c r="Z36" s="220">
        <f t="shared" si="13"/>
        <v>1.7</v>
      </c>
      <c r="AA36" s="228" t="str">
        <f t="shared" si="13"/>
        <v>M00 High</v>
      </c>
      <c r="AB36" s="228">
        <f t="shared" si="13"/>
        <v>1</v>
      </c>
      <c r="AC36" s="228">
        <f t="shared" si="13"/>
        <v>1.7</v>
      </c>
      <c r="AD36" s="228">
        <f t="shared" si="13"/>
        <v>544</v>
      </c>
      <c r="AE36" s="234">
        <f t="shared" si="13"/>
        <v>544</v>
      </c>
      <c r="AF36" s="220">
        <f t="shared" si="13"/>
        <v>60.8</v>
      </c>
      <c r="AG36" s="228" t="str">
        <f t="shared" si="13"/>
        <v>M00 400</v>
      </c>
      <c r="AH36" s="228">
        <f t="shared" si="13"/>
        <v>1</v>
      </c>
      <c r="AI36" s="228">
        <f t="shared" si="13"/>
        <v>60.800000000000004</v>
      </c>
      <c r="AJ36" s="228">
        <f t="shared" si="13"/>
        <v>386</v>
      </c>
      <c r="AK36" s="234">
        <f t="shared" si="13"/>
        <v>386</v>
      </c>
      <c r="AL36" s="220">
        <f t="shared" si="13"/>
        <v>22.93</v>
      </c>
      <c r="AM36" s="228" t="str">
        <f t="shared" si="13"/>
        <v>M00 Hurd</v>
      </c>
      <c r="AN36" s="228">
        <f t="shared" ref="AN36:BQ36" si="14">AN18</f>
        <v>1</v>
      </c>
      <c r="AO36" s="228">
        <f t="shared" si="14"/>
        <v>22.93</v>
      </c>
      <c r="AP36" s="228">
        <f t="shared" si="14"/>
        <v>155</v>
      </c>
      <c r="AQ36" s="234">
        <f t="shared" si="14"/>
        <v>155</v>
      </c>
      <c r="AR36" s="220">
        <f t="shared" si="14"/>
        <v>23.85</v>
      </c>
      <c r="AS36" s="228" t="str">
        <f t="shared" si="14"/>
        <v>M00 Disc</v>
      </c>
      <c r="AT36" s="228">
        <f t="shared" si="14"/>
        <v>1</v>
      </c>
      <c r="AU36" s="228">
        <f t="shared" si="14"/>
        <v>23.85</v>
      </c>
      <c r="AV36" s="228">
        <f t="shared" si="14"/>
        <v>345</v>
      </c>
      <c r="AW36" s="234">
        <f t="shared" si="14"/>
        <v>345</v>
      </c>
      <c r="AX36" s="220">
        <f t="shared" si="14"/>
        <v>2.6</v>
      </c>
      <c r="AY36" s="228" t="str">
        <f t="shared" si="14"/>
        <v>M00 Pole</v>
      </c>
      <c r="AZ36" s="228">
        <f t="shared" si="14"/>
        <v>1</v>
      </c>
      <c r="BA36" s="228">
        <f t="shared" si="14"/>
        <v>2.6</v>
      </c>
      <c r="BB36" s="228">
        <f t="shared" si="14"/>
        <v>264</v>
      </c>
      <c r="BC36" s="234">
        <f t="shared" si="14"/>
        <v>264</v>
      </c>
      <c r="BD36" s="220">
        <f t="shared" si="14"/>
        <v>32.520000000000003</v>
      </c>
      <c r="BE36" s="228" t="str">
        <f t="shared" si="14"/>
        <v>M00 Jav</v>
      </c>
      <c r="BF36" s="228">
        <f t="shared" si="14"/>
        <v>1</v>
      </c>
      <c r="BG36" s="228">
        <f t="shared" si="14"/>
        <v>32.520000000000003</v>
      </c>
      <c r="BH36" s="228">
        <f t="shared" si="14"/>
        <v>335</v>
      </c>
      <c r="BI36" s="234">
        <f t="shared" si="14"/>
        <v>335</v>
      </c>
      <c r="BJ36" s="225">
        <f t="shared" si="14"/>
        <v>5</v>
      </c>
      <c r="BK36" s="206">
        <f t="shared" si="14"/>
        <v>18.75</v>
      </c>
      <c r="BL36" s="228">
        <f t="shared" si="14"/>
        <v>318.75</v>
      </c>
      <c r="BM36" s="228" t="str">
        <f t="shared" si="14"/>
        <v>M00 1500</v>
      </c>
      <c r="BN36" s="228">
        <f t="shared" si="14"/>
        <v>1</v>
      </c>
      <c r="BO36" s="228">
        <f t="shared" si="14"/>
        <v>318.75</v>
      </c>
      <c r="BP36" s="228">
        <f t="shared" si="14"/>
        <v>457</v>
      </c>
      <c r="BQ36" s="234">
        <f t="shared" si="14"/>
        <v>457</v>
      </c>
      <c r="BR36" s="222">
        <f t="shared" si="8"/>
        <v>0</v>
      </c>
      <c r="BS36" s="229">
        <f t="shared" si="4"/>
        <v>3760</v>
      </c>
    </row>
    <row r="37" spans="1:71" s="194" customFormat="1" ht="16.5" thickBot="1">
      <c r="A37" s="246">
        <f t="shared" si="0"/>
        <v>7</v>
      </c>
      <c r="C37" s="237" t="str">
        <f t="shared" si="1"/>
        <v>Neil</v>
      </c>
      <c r="D37" s="228" t="str">
        <f t="shared" si="1"/>
        <v>Barton</v>
      </c>
      <c r="E37" s="228" t="str">
        <f t="shared" si="1"/>
        <v>BMHAC</v>
      </c>
      <c r="F37" s="238" t="str">
        <f t="shared" si="1"/>
        <v>M35</v>
      </c>
      <c r="G37" s="263" t="str">
        <f t="shared" si="5"/>
        <v>M35</v>
      </c>
      <c r="H37" s="220">
        <f t="shared" ref="H37:AM37" si="15">H19</f>
        <v>12.67</v>
      </c>
      <c r="I37" s="228" t="str">
        <f t="shared" si="15"/>
        <v>M35 100</v>
      </c>
      <c r="J37" s="228">
        <f t="shared" si="15"/>
        <v>0.9869</v>
      </c>
      <c r="K37" s="228">
        <f t="shared" si="15"/>
        <v>12.51</v>
      </c>
      <c r="L37" s="228">
        <f t="shared" si="15"/>
        <v>554</v>
      </c>
      <c r="M37" s="234">
        <f t="shared" si="15"/>
        <v>554</v>
      </c>
      <c r="N37" s="220">
        <f t="shared" si="15"/>
        <v>5.69</v>
      </c>
      <c r="O37" s="228" t="str">
        <f t="shared" si="15"/>
        <v>M35 Long</v>
      </c>
      <c r="P37" s="228">
        <f t="shared" si="15"/>
        <v>1.0317000000000001</v>
      </c>
      <c r="Q37" s="228">
        <f t="shared" si="15"/>
        <v>5.87</v>
      </c>
      <c r="R37" s="228">
        <f t="shared" si="15"/>
        <v>559</v>
      </c>
      <c r="S37" s="234">
        <f t="shared" si="15"/>
        <v>559</v>
      </c>
      <c r="T37" s="220">
        <f t="shared" si="15"/>
        <v>7.75</v>
      </c>
      <c r="U37" s="228" t="str">
        <f t="shared" si="15"/>
        <v>M35 Shot</v>
      </c>
      <c r="V37" s="228">
        <f t="shared" si="15"/>
        <v>1.0371999999999999</v>
      </c>
      <c r="W37" s="228">
        <f t="shared" si="15"/>
        <v>8.0299999999999994</v>
      </c>
      <c r="X37" s="228">
        <f t="shared" si="15"/>
        <v>368</v>
      </c>
      <c r="Y37" s="234">
        <f t="shared" si="15"/>
        <v>368</v>
      </c>
      <c r="Z37" s="220">
        <f t="shared" si="15"/>
        <v>1.6</v>
      </c>
      <c r="AA37" s="228" t="str">
        <f t="shared" si="15"/>
        <v>M35 High</v>
      </c>
      <c r="AB37" s="228">
        <f t="shared" si="15"/>
        <v>1.026</v>
      </c>
      <c r="AC37" s="228">
        <f t="shared" si="15"/>
        <v>1.6400000000000001</v>
      </c>
      <c r="AD37" s="228">
        <f t="shared" si="15"/>
        <v>496</v>
      </c>
      <c r="AE37" s="234">
        <f t="shared" si="15"/>
        <v>496</v>
      </c>
      <c r="AF37" s="220">
        <f t="shared" si="15"/>
        <v>67.37</v>
      </c>
      <c r="AG37" s="228" t="str">
        <f t="shared" si="15"/>
        <v>M35 400</v>
      </c>
      <c r="AH37" s="228">
        <f t="shared" si="15"/>
        <v>0.96540000000000004</v>
      </c>
      <c r="AI37" s="228">
        <f t="shared" si="15"/>
        <v>65.040000000000006</v>
      </c>
      <c r="AJ37" s="228">
        <f t="shared" si="15"/>
        <v>258</v>
      </c>
      <c r="AK37" s="234">
        <f t="shared" si="15"/>
        <v>258</v>
      </c>
      <c r="AL37" s="220">
        <f t="shared" si="15"/>
        <v>24.19</v>
      </c>
      <c r="AM37" s="228" t="str">
        <f t="shared" si="15"/>
        <v>M35 Hurd</v>
      </c>
      <c r="AN37" s="228">
        <f t="shared" ref="AN37:BQ37" si="16">AN19</f>
        <v>0.99009999999999998</v>
      </c>
      <c r="AO37" s="228">
        <f t="shared" si="16"/>
        <v>23.96</v>
      </c>
      <c r="AP37" s="228">
        <f t="shared" si="16"/>
        <v>104</v>
      </c>
      <c r="AQ37" s="234">
        <f t="shared" si="16"/>
        <v>104</v>
      </c>
      <c r="AR37" s="220">
        <f t="shared" si="16"/>
        <v>23.83</v>
      </c>
      <c r="AS37" s="228" t="str">
        <f t="shared" si="16"/>
        <v>M35 Disc</v>
      </c>
      <c r="AT37" s="228">
        <f t="shared" si="16"/>
        <v>1.0143</v>
      </c>
      <c r="AU37" s="228">
        <f t="shared" si="16"/>
        <v>24.17</v>
      </c>
      <c r="AV37" s="228">
        <f t="shared" si="16"/>
        <v>351</v>
      </c>
      <c r="AW37" s="234">
        <f t="shared" si="16"/>
        <v>351</v>
      </c>
      <c r="AX37" s="220">
        <f t="shared" si="16"/>
        <v>2</v>
      </c>
      <c r="AY37" s="228" t="str">
        <f t="shared" si="16"/>
        <v>M35 Pole</v>
      </c>
      <c r="AZ37" s="228">
        <f t="shared" si="16"/>
        <v>1.0167999999999999</v>
      </c>
      <c r="BA37" s="228">
        <f t="shared" si="16"/>
        <v>2.0300000000000002</v>
      </c>
      <c r="BB37" s="228">
        <f t="shared" si="16"/>
        <v>145</v>
      </c>
      <c r="BC37" s="234">
        <f t="shared" si="16"/>
        <v>145</v>
      </c>
      <c r="BD37" s="220">
        <f t="shared" si="16"/>
        <v>35.86</v>
      </c>
      <c r="BE37" s="228" t="str">
        <f t="shared" si="16"/>
        <v>M35 Jav</v>
      </c>
      <c r="BF37" s="228">
        <f t="shared" si="16"/>
        <v>1.0125999999999999</v>
      </c>
      <c r="BG37" s="228">
        <f t="shared" si="16"/>
        <v>36.31</v>
      </c>
      <c r="BH37" s="228">
        <f t="shared" si="16"/>
        <v>389</v>
      </c>
      <c r="BI37" s="234">
        <f t="shared" si="16"/>
        <v>389</v>
      </c>
      <c r="BJ37" s="225">
        <f t="shared" si="16"/>
        <v>6</v>
      </c>
      <c r="BK37" s="206">
        <f t="shared" si="16"/>
        <v>49.73</v>
      </c>
      <c r="BL37" s="228">
        <f t="shared" si="16"/>
        <v>409.73</v>
      </c>
      <c r="BM37" s="228" t="str">
        <f t="shared" si="16"/>
        <v>M35 1500</v>
      </c>
      <c r="BN37" s="228">
        <f t="shared" si="16"/>
        <v>0.99129999999999996</v>
      </c>
      <c r="BO37" s="228">
        <f t="shared" si="16"/>
        <v>406.17</v>
      </c>
      <c r="BP37" s="228">
        <f t="shared" si="16"/>
        <v>107</v>
      </c>
      <c r="BQ37" s="234">
        <f t="shared" si="16"/>
        <v>107</v>
      </c>
      <c r="BR37" s="222">
        <f t="shared" si="8"/>
        <v>0</v>
      </c>
      <c r="BS37" s="229">
        <f t="shared" si="4"/>
        <v>3331</v>
      </c>
    </row>
    <row r="38" spans="1:71" s="194" customFormat="1" ht="16.5" thickBot="1">
      <c r="A38" s="246">
        <f t="shared" si="0"/>
        <v>8</v>
      </c>
      <c r="C38" s="237" t="str">
        <f t="shared" si="1"/>
        <v>Rob</v>
      </c>
      <c r="D38" s="228" t="str">
        <f t="shared" si="1"/>
        <v>Tyson</v>
      </c>
      <c r="E38" s="228" t="str">
        <f t="shared" si="1"/>
        <v>BMHAC</v>
      </c>
      <c r="F38" s="238" t="str">
        <f t="shared" si="1"/>
        <v>M40</v>
      </c>
      <c r="G38" s="263" t="str">
        <f t="shared" si="5"/>
        <v>M40</v>
      </c>
      <c r="H38" s="220">
        <f t="shared" ref="H38:AM38" si="17">H20</f>
        <v>13.08</v>
      </c>
      <c r="I38" s="228" t="str">
        <f t="shared" si="17"/>
        <v>M40 100</v>
      </c>
      <c r="J38" s="228">
        <f t="shared" si="17"/>
        <v>0.95779999999999998</v>
      </c>
      <c r="K38" s="228">
        <f t="shared" si="17"/>
        <v>12.530000000000001</v>
      </c>
      <c r="L38" s="228">
        <f t="shared" si="17"/>
        <v>551</v>
      </c>
      <c r="M38" s="234">
        <f t="shared" si="17"/>
        <v>551</v>
      </c>
      <c r="N38" s="220">
        <f t="shared" si="17"/>
        <v>4.9400000000000004</v>
      </c>
      <c r="O38" s="228" t="str">
        <f t="shared" si="17"/>
        <v>M40 Long</v>
      </c>
      <c r="P38" s="228">
        <f t="shared" si="17"/>
        <v>1.0899000000000001</v>
      </c>
      <c r="Q38" s="228">
        <f t="shared" si="17"/>
        <v>5.38</v>
      </c>
      <c r="R38" s="228">
        <f t="shared" si="17"/>
        <v>457</v>
      </c>
      <c r="S38" s="234">
        <f t="shared" si="17"/>
        <v>457</v>
      </c>
      <c r="T38" s="220">
        <f t="shared" si="17"/>
        <v>8.3699999999999992</v>
      </c>
      <c r="U38" s="228" t="str">
        <f t="shared" si="17"/>
        <v>M40 Shot</v>
      </c>
      <c r="V38" s="228">
        <f t="shared" si="17"/>
        <v>1.1136999999999999</v>
      </c>
      <c r="W38" s="228">
        <f t="shared" si="17"/>
        <v>9.32</v>
      </c>
      <c r="X38" s="228">
        <f t="shared" si="17"/>
        <v>445</v>
      </c>
      <c r="Y38" s="234">
        <f t="shared" si="17"/>
        <v>445</v>
      </c>
      <c r="Z38" s="220">
        <f t="shared" si="17"/>
        <v>1.4</v>
      </c>
      <c r="AA38" s="228" t="str">
        <f t="shared" si="17"/>
        <v>M40 High</v>
      </c>
      <c r="AB38" s="228">
        <f t="shared" si="17"/>
        <v>1.0486</v>
      </c>
      <c r="AC38" s="228">
        <f t="shared" si="17"/>
        <v>1.46</v>
      </c>
      <c r="AD38" s="228">
        <f t="shared" si="17"/>
        <v>360</v>
      </c>
      <c r="AE38" s="234">
        <f t="shared" si="17"/>
        <v>360</v>
      </c>
      <c r="AF38" s="220">
        <f t="shared" si="17"/>
        <v>72.849999999999994</v>
      </c>
      <c r="AG38" s="228" t="str">
        <f t="shared" si="17"/>
        <v>M40 400</v>
      </c>
      <c r="AH38" s="228">
        <f t="shared" si="17"/>
        <v>0.93540000000000001</v>
      </c>
      <c r="AI38" s="228">
        <f t="shared" si="17"/>
        <v>68.150000000000006</v>
      </c>
      <c r="AJ38" s="228">
        <f t="shared" si="17"/>
        <v>179</v>
      </c>
      <c r="AK38" s="234">
        <f t="shared" si="17"/>
        <v>179</v>
      </c>
      <c r="AL38" s="220">
        <f t="shared" si="17"/>
        <v>21.41</v>
      </c>
      <c r="AM38" s="228" t="str">
        <f t="shared" si="17"/>
        <v>M40 Hurd</v>
      </c>
      <c r="AN38" s="228">
        <f t="shared" ref="AN38:BQ38" si="18">AN20</f>
        <v>0.9526</v>
      </c>
      <c r="AO38" s="228">
        <f t="shared" si="18"/>
        <v>20.400000000000002</v>
      </c>
      <c r="AP38" s="228">
        <f t="shared" si="18"/>
        <v>318</v>
      </c>
      <c r="AQ38" s="234">
        <f t="shared" si="18"/>
        <v>318</v>
      </c>
      <c r="AR38" s="220">
        <f t="shared" si="18"/>
        <v>21.97</v>
      </c>
      <c r="AS38" s="228" t="str">
        <f t="shared" si="18"/>
        <v>M40 Disc</v>
      </c>
      <c r="AT38" s="228">
        <f t="shared" si="18"/>
        <v>1.1013999999999999</v>
      </c>
      <c r="AU38" s="228">
        <f t="shared" si="18"/>
        <v>24.19</v>
      </c>
      <c r="AV38" s="228">
        <f t="shared" si="18"/>
        <v>352</v>
      </c>
      <c r="AW38" s="234">
        <f t="shared" si="18"/>
        <v>352</v>
      </c>
      <c r="AX38" s="220">
        <f t="shared" si="18"/>
        <v>1.8</v>
      </c>
      <c r="AY38" s="228" t="str">
        <f t="shared" si="18"/>
        <v>M40 Pole</v>
      </c>
      <c r="AZ38" s="228">
        <f t="shared" si="18"/>
        <v>1.0772999999999999</v>
      </c>
      <c r="BA38" s="228">
        <f t="shared" si="18"/>
        <v>1.93</v>
      </c>
      <c r="BB38" s="228">
        <f t="shared" si="18"/>
        <v>127</v>
      </c>
      <c r="BC38" s="234">
        <f t="shared" si="18"/>
        <v>127</v>
      </c>
      <c r="BD38" s="220">
        <f t="shared" si="18"/>
        <v>25.25</v>
      </c>
      <c r="BE38" s="228" t="str">
        <f t="shared" si="18"/>
        <v>M40 Jav</v>
      </c>
      <c r="BF38" s="228">
        <f t="shared" si="18"/>
        <v>1.0862000000000001</v>
      </c>
      <c r="BG38" s="228">
        <f t="shared" si="18"/>
        <v>27.42</v>
      </c>
      <c r="BH38" s="228">
        <f t="shared" si="18"/>
        <v>263</v>
      </c>
      <c r="BI38" s="234">
        <f t="shared" si="18"/>
        <v>263</v>
      </c>
      <c r="BJ38" s="225">
        <f t="shared" si="18"/>
        <v>6</v>
      </c>
      <c r="BK38" s="206">
        <f t="shared" si="18"/>
        <v>15.29</v>
      </c>
      <c r="BL38" s="228">
        <f t="shared" si="18"/>
        <v>375.29</v>
      </c>
      <c r="BM38" s="228" t="str">
        <f t="shared" si="18"/>
        <v>M40 1500</v>
      </c>
      <c r="BN38" s="228">
        <f t="shared" si="18"/>
        <v>0.95189999999999997</v>
      </c>
      <c r="BO38" s="228">
        <f t="shared" si="18"/>
        <v>357.24</v>
      </c>
      <c r="BP38" s="228">
        <f t="shared" si="18"/>
        <v>275</v>
      </c>
      <c r="BQ38" s="234">
        <f t="shared" si="18"/>
        <v>275</v>
      </c>
      <c r="BR38" s="222">
        <f t="shared" si="8"/>
        <v>0</v>
      </c>
      <c r="BS38" s="229">
        <f t="shared" si="4"/>
        <v>3327</v>
      </c>
    </row>
    <row r="39" spans="1:71" s="194" customFormat="1" ht="16.5" thickBot="1">
      <c r="A39" s="246">
        <f t="shared" si="0"/>
        <v>10</v>
      </c>
      <c r="C39" s="237" t="str">
        <f>C24</f>
        <v>Bernhard</v>
      </c>
      <c r="D39" s="228" t="str">
        <f>D24</f>
        <v>Jongejan</v>
      </c>
      <c r="E39" s="228" t="str">
        <f>E24</f>
        <v>Walton AC</v>
      </c>
      <c r="F39" s="238" t="str">
        <f>F24</f>
        <v>M45</v>
      </c>
      <c r="G39" s="263" t="str">
        <f>G22</f>
        <v>M00</v>
      </c>
      <c r="H39" s="220">
        <f t="shared" ref="H39:AM39" si="19">H22</f>
        <v>13.19</v>
      </c>
      <c r="I39" s="228" t="str">
        <f t="shared" si="19"/>
        <v>M00 100</v>
      </c>
      <c r="J39" s="228">
        <f t="shared" si="19"/>
        <v>1</v>
      </c>
      <c r="K39" s="228">
        <f t="shared" si="19"/>
        <v>13.19</v>
      </c>
      <c r="L39" s="228">
        <f t="shared" si="19"/>
        <v>436</v>
      </c>
      <c r="M39" s="234">
        <f t="shared" si="19"/>
        <v>436</v>
      </c>
      <c r="N39" s="220">
        <f t="shared" si="19"/>
        <v>4.9400000000000004</v>
      </c>
      <c r="O39" s="228" t="str">
        <f t="shared" si="19"/>
        <v>M00 Long</v>
      </c>
      <c r="P39" s="228">
        <f t="shared" si="19"/>
        <v>1</v>
      </c>
      <c r="Q39" s="228">
        <f t="shared" si="19"/>
        <v>4.9400000000000004</v>
      </c>
      <c r="R39" s="228">
        <f t="shared" si="19"/>
        <v>371</v>
      </c>
      <c r="S39" s="234">
        <f t="shared" si="19"/>
        <v>371</v>
      </c>
      <c r="T39" s="220">
        <f t="shared" si="19"/>
        <v>5.13</v>
      </c>
      <c r="U39" s="228" t="str">
        <f t="shared" si="19"/>
        <v>M00 Shot</v>
      </c>
      <c r="V39" s="228">
        <f t="shared" si="19"/>
        <v>1</v>
      </c>
      <c r="W39" s="228">
        <f t="shared" si="19"/>
        <v>5.13</v>
      </c>
      <c r="X39" s="228">
        <f t="shared" si="19"/>
        <v>198</v>
      </c>
      <c r="Y39" s="234">
        <f t="shared" si="19"/>
        <v>198</v>
      </c>
      <c r="Z39" s="220">
        <f t="shared" si="19"/>
        <v>1.4</v>
      </c>
      <c r="AA39" s="228" t="str">
        <f t="shared" si="19"/>
        <v>M00 High</v>
      </c>
      <c r="AB39" s="228">
        <f t="shared" si="19"/>
        <v>1</v>
      </c>
      <c r="AC39" s="228">
        <f t="shared" si="19"/>
        <v>1.4000000000000001</v>
      </c>
      <c r="AD39" s="228">
        <f t="shared" si="19"/>
        <v>317</v>
      </c>
      <c r="AE39" s="234">
        <f t="shared" si="19"/>
        <v>317</v>
      </c>
      <c r="AF39" s="220">
        <f t="shared" si="19"/>
        <v>61.24</v>
      </c>
      <c r="AG39" s="228" t="str">
        <f t="shared" si="19"/>
        <v>M00 400</v>
      </c>
      <c r="AH39" s="228">
        <f t="shared" si="19"/>
        <v>1</v>
      </c>
      <c r="AI39" s="228">
        <f t="shared" si="19"/>
        <v>61.24</v>
      </c>
      <c r="AJ39" s="228">
        <f t="shared" si="19"/>
        <v>372</v>
      </c>
      <c r="AK39" s="234">
        <f t="shared" si="19"/>
        <v>372</v>
      </c>
      <c r="AL39" s="220">
        <f t="shared" si="19"/>
        <v>22.64</v>
      </c>
      <c r="AM39" s="228" t="str">
        <f t="shared" si="19"/>
        <v>M00 Hurd</v>
      </c>
      <c r="AN39" s="228">
        <f t="shared" ref="AN39:BQ39" si="20">AN22</f>
        <v>1</v>
      </c>
      <c r="AO39" s="228">
        <f t="shared" si="20"/>
        <v>22.64</v>
      </c>
      <c r="AP39" s="228">
        <f t="shared" si="20"/>
        <v>171</v>
      </c>
      <c r="AQ39" s="234">
        <f t="shared" si="20"/>
        <v>171</v>
      </c>
      <c r="AR39" s="220">
        <f t="shared" si="20"/>
        <v>11.94</v>
      </c>
      <c r="AS39" s="228" t="str">
        <f t="shared" si="20"/>
        <v>M00 Disc</v>
      </c>
      <c r="AT39" s="228">
        <f t="shared" si="20"/>
        <v>1</v>
      </c>
      <c r="AU39" s="228">
        <f t="shared" si="20"/>
        <v>11.94</v>
      </c>
      <c r="AV39" s="228">
        <f t="shared" si="20"/>
        <v>126</v>
      </c>
      <c r="AW39" s="234">
        <f t="shared" si="20"/>
        <v>126</v>
      </c>
      <c r="AX39" s="220">
        <f t="shared" si="20"/>
        <v>2.2000000000000002</v>
      </c>
      <c r="AY39" s="228" t="str">
        <f t="shared" si="20"/>
        <v>M00 Pole</v>
      </c>
      <c r="AZ39" s="228">
        <f t="shared" si="20"/>
        <v>1</v>
      </c>
      <c r="BA39" s="228">
        <f t="shared" si="20"/>
        <v>2.2000000000000002</v>
      </c>
      <c r="BB39" s="228">
        <f t="shared" si="20"/>
        <v>179</v>
      </c>
      <c r="BC39" s="234">
        <f t="shared" si="20"/>
        <v>179</v>
      </c>
      <c r="BD39" s="220">
        <f t="shared" si="20"/>
        <v>19.61</v>
      </c>
      <c r="BE39" s="228" t="str">
        <f t="shared" si="20"/>
        <v>M00 Jav</v>
      </c>
      <c r="BF39" s="228">
        <f t="shared" si="20"/>
        <v>1</v>
      </c>
      <c r="BG39" s="228">
        <f t="shared" si="20"/>
        <v>19.61</v>
      </c>
      <c r="BH39" s="228">
        <f t="shared" si="20"/>
        <v>156</v>
      </c>
      <c r="BI39" s="234">
        <f t="shared" si="20"/>
        <v>156</v>
      </c>
      <c r="BJ39" s="225">
        <f t="shared" si="20"/>
        <v>4</v>
      </c>
      <c r="BK39" s="206">
        <f t="shared" si="20"/>
        <v>35.78</v>
      </c>
      <c r="BL39" s="228">
        <f t="shared" si="20"/>
        <v>275.77999999999997</v>
      </c>
      <c r="BM39" s="228" t="str">
        <f t="shared" si="20"/>
        <v>M00 1500</v>
      </c>
      <c r="BN39" s="228">
        <f t="shared" si="20"/>
        <v>1</v>
      </c>
      <c r="BO39" s="228">
        <f t="shared" si="20"/>
        <v>275.78000000000003</v>
      </c>
      <c r="BP39" s="228">
        <f t="shared" si="20"/>
        <v>707</v>
      </c>
      <c r="BQ39" s="234">
        <f t="shared" si="20"/>
        <v>707</v>
      </c>
      <c r="BR39" s="222">
        <f>BR22</f>
        <v>0</v>
      </c>
      <c r="BS39" s="229">
        <f>BS24</f>
        <v>2747</v>
      </c>
    </row>
    <row r="40" spans="1:71" s="194" customFormat="1" ht="16.5" thickBot="1">
      <c r="A40" s="246">
        <f>_xlfn.RANK.EQ(BS40,BS$32:BS$41,0)</f>
        <v>9</v>
      </c>
      <c r="C40" s="237" t="str">
        <f>C23</f>
        <v>Tyrone</v>
      </c>
      <c r="D40" s="228" t="str">
        <f>D23</f>
        <v>Fowler</v>
      </c>
      <c r="E40" s="228" t="str">
        <f>E23</f>
        <v>Newport Harriers AC</v>
      </c>
      <c r="F40" s="238" t="str">
        <f>F23</f>
        <v>SM</v>
      </c>
      <c r="G40" s="263" t="str">
        <f>G23</f>
        <v>M00</v>
      </c>
      <c r="H40" s="221">
        <f t="shared" ref="H40:AM41" si="21">H23</f>
        <v>13.29</v>
      </c>
      <c r="I40" s="235" t="str">
        <f t="shared" si="21"/>
        <v>M00 100</v>
      </c>
      <c r="J40" s="235">
        <f t="shared" si="21"/>
        <v>1</v>
      </c>
      <c r="K40" s="235">
        <f t="shared" si="21"/>
        <v>13.290000000000001</v>
      </c>
      <c r="L40" s="235">
        <f t="shared" si="21"/>
        <v>420</v>
      </c>
      <c r="M40" s="236">
        <f t="shared" si="21"/>
        <v>420</v>
      </c>
      <c r="N40" s="221">
        <f t="shared" si="21"/>
        <v>4.58</v>
      </c>
      <c r="O40" s="235" t="str">
        <f t="shared" si="21"/>
        <v>M00 Long</v>
      </c>
      <c r="P40" s="235">
        <f t="shared" si="21"/>
        <v>1</v>
      </c>
      <c r="Q40" s="235">
        <f t="shared" si="21"/>
        <v>4.58</v>
      </c>
      <c r="R40" s="235">
        <f t="shared" si="21"/>
        <v>304</v>
      </c>
      <c r="S40" s="236">
        <f t="shared" si="21"/>
        <v>304</v>
      </c>
      <c r="T40" s="221">
        <f t="shared" si="21"/>
        <v>7.41</v>
      </c>
      <c r="U40" s="235" t="str">
        <f t="shared" si="21"/>
        <v>M00 Shot</v>
      </c>
      <c r="V40" s="235">
        <f t="shared" si="21"/>
        <v>1</v>
      </c>
      <c r="W40" s="235">
        <f t="shared" si="21"/>
        <v>7.41</v>
      </c>
      <c r="X40" s="235">
        <f t="shared" si="21"/>
        <v>331</v>
      </c>
      <c r="Y40" s="236">
        <f t="shared" si="21"/>
        <v>331</v>
      </c>
      <c r="Z40" s="221">
        <f t="shared" si="21"/>
        <v>1.32</v>
      </c>
      <c r="AA40" s="235" t="str">
        <f t="shared" si="21"/>
        <v>M00 High</v>
      </c>
      <c r="AB40" s="235">
        <f t="shared" si="21"/>
        <v>1</v>
      </c>
      <c r="AC40" s="235">
        <f t="shared" si="21"/>
        <v>1.32</v>
      </c>
      <c r="AD40" s="235">
        <f t="shared" si="21"/>
        <v>263</v>
      </c>
      <c r="AE40" s="236">
        <f t="shared" si="21"/>
        <v>263</v>
      </c>
      <c r="AF40" s="221">
        <f t="shared" si="21"/>
        <v>61.35</v>
      </c>
      <c r="AG40" s="235" t="str">
        <f t="shared" si="21"/>
        <v>M00 400</v>
      </c>
      <c r="AH40" s="235">
        <f t="shared" si="21"/>
        <v>1</v>
      </c>
      <c r="AI40" s="235">
        <f t="shared" si="21"/>
        <v>61.35</v>
      </c>
      <c r="AJ40" s="235">
        <f t="shared" si="21"/>
        <v>368</v>
      </c>
      <c r="AK40" s="236">
        <f t="shared" si="21"/>
        <v>368</v>
      </c>
      <c r="AL40" s="221">
        <f t="shared" si="21"/>
        <v>28.13</v>
      </c>
      <c r="AM40" s="235" t="str">
        <f t="shared" si="21"/>
        <v>M00 Hurd</v>
      </c>
      <c r="AN40" s="235">
        <f t="shared" ref="AN40:BQ41" si="22">AN23</f>
        <v>1</v>
      </c>
      <c r="AO40" s="235">
        <f t="shared" si="22"/>
        <v>28.13</v>
      </c>
      <c r="AP40" s="235">
        <f t="shared" si="22"/>
        <v>0</v>
      </c>
      <c r="AQ40" s="236">
        <f t="shared" si="22"/>
        <v>0</v>
      </c>
      <c r="AR40" s="221">
        <f t="shared" si="22"/>
        <v>18.59</v>
      </c>
      <c r="AS40" s="235" t="str">
        <f t="shared" si="22"/>
        <v>M00 Disc</v>
      </c>
      <c r="AT40" s="235">
        <f t="shared" si="22"/>
        <v>1</v>
      </c>
      <c r="AU40" s="235">
        <f t="shared" si="22"/>
        <v>18.59</v>
      </c>
      <c r="AV40" s="235">
        <f t="shared" si="22"/>
        <v>246</v>
      </c>
      <c r="AW40" s="236">
        <f t="shared" si="22"/>
        <v>246</v>
      </c>
      <c r="AX40" s="221">
        <f t="shared" si="22"/>
        <v>2.2999999999999998</v>
      </c>
      <c r="AY40" s="235" t="str">
        <f t="shared" si="22"/>
        <v>M00 Pole</v>
      </c>
      <c r="AZ40" s="235">
        <f t="shared" si="22"/>
        <v>1</v>
      </c>
      <c r="BA40" s="235">
        <f t="shared" si="22"/>
        <v>2.3000000000000003</v>
      </c>
      <c r="BB40" s="235">
        <f t="shared" si="22"/>
        <v>199</v>
      </c>
      <c r="BC40" s="236">
        <f t="shared" si="22"/>
        <v>199</v>
      </c>
      <c r="BD40" s="221">
        <f t="shared" si="22"/>
        <v>18.100000000000001</v>
      </c>
      <c r="BE40" s="235" t="str">
        <f t="shared" si="22"/>
        <v>M00 Jav</v>
      </c>
      <c r="BF40" s="235">
        <f t="shared" si="22"/>
        <v>1</v>
      </c>
      <c r="BG40" s="235">
        <f t="shared" si="22"/>
        <v>18.100000000000001</v>
      </c>
      <c r="BH40" s="235">
        <f t="shared" si="22"/>
        <v>136</v>
      </c>
      <c r="BI40" s="236">
        <f t="shared" si="22"/>
        <v>136</v>
      </c>
      <c r="BJ40" s="226">
        <f t="shared" si="22"/>
        <v>5</v>
      </c>
      <c r="BK40" s="227">
        <f t="shared" si="22"/>
        <v>5.72</v>
      </c>
      <c r="BL40" s="235">
        <f t="shared" si="22"/>
        <v>305.72000000000003</v>
      </c>
      <c r="BM40" s="235" t="str">
        <f t="shared" si="22"/>
        <v>M00 1500</v>
      </c>
      <c r="BN40" s="235">
        <f t="shared" si="22"/>
        <v>1</v>
      </c>
      <c r="BO40" s="235">
        <f t="shared" si="22"/>
        <v>305.72000000000003</v>
      </c>
      <c r="BP40" s="235">
        <f t="shared" si="22"/>
        <v>527</v>
      </c>
      <c r="BQ40" s="236">
        <f t="shared" si="22"/>
        <v>527</v>
      </c>
      <c r="BR40" s="222">
        <f>BR23</f>
        <v>0</v>
      </c>
      <c r="BS40" s="230">
        <f>BS23</f>
        <v>2794</v>
      </c>
    </row>
    <row r="41" spans="1:71" ht="16.5" thickBot="1">
      <c r="A41" s="290">
        <f>_xlfn.RANK.EQ(BS41,BS$32:BS$41,0)</f>
        <v>1</v>
      </c>
      <c r="B41" s="194"/>
      <c r="C41" s="239" t="str">
        <f>C5</f>
        <v>Janet</v>
      </c>
      <c r="D41" s="235" t="str">
        <f>D5</f>
        <v>Dickinson</v>
      </c>
      <c r="E41" s="235" t="str">
        <f>E5</f>
        <v>Bournemouth AC</v>
      </c>
      <c r="F41" s="240" t="str">
        <f>F5</f>
        <v>W50</v>
      </c>
      <c r="G41" s="263" t="str">
        <f>G24</f>
        <v>M45</v>
      </c>
      <c r="H41" s="221">
        <f t="shared" si="21"/>
        <v>14.79</v>
      </c>
      <c r="I41" s="235" t="str">
        <f t="shared" si="21"/>
        <v>M45 100</v>
      </c>
      <c r="J41" s="235">
        <f t="shared" si="21"/>
        <v>0.92869999999999997</v>
      </c>
      <c r="K41" s="235">
        <f t="shared" si="21"/>
        <v>13.74</v>
      </c>
      <c r="L41" s="235">
        <f t="shared" si="21"/>
        <v>350</v>
      </c>
      <c r="M41" s="236">
        <f t="shared" si="21"/>
        <v>350</v>
      </c>
      <c r="N41" s="221">
        <f t="shared" si="21"/>
        <v>3.78</v>
      </c>
      <c r="O41" s="235" t="str">
        <f t="shared" si="21"/>
        <v>M45 Long</v>
      </c>
      <c r="P41" s="235">
        <f t="shared" si="21"/>
        <v>1.1551</v>
      </c>
      <c r="Q41" s="235">
        <f t="shared" si="21"/>
        <v>4.3600000000000003</v>
      </c>
      <c r="R41" s="235">
        <f t="shared" si="21"/>
        <v>266</v>
      </c>
      <c r="S41" s="236">
        <f t="shared" si="21"/>
        <v>266</v>
      </c>
      <c r="T41" s="221">
        <f t="shared" si="21"/>
        <v>7.75</v>
      </c>
      <c r="U41" s="235" t="str">
        <f t="shared" si="21"/>
        <v>M45 Shot</v>
      </c>
      <c r="V41" s="235">
        <f t="shared" si="21"/>
        <v>1.2022999999999999</v>
      </c>
      <c r="W41" s="235">
        <f t="shared" si="21"/>
        <v>9.31</v>
      </c>
      <c r="X41" s="235">
        <f t="shared" si="21"/>
        <v>444</v>
      </c>
      <c r="Y41" s="236">
        <f t="shared" si="21"/>
        <v>444</v>
      </c>
      <c r="Z41" s="221">
        <f t="shared" si="21"/>
        <v>1.35</v>
      </c>
      <c r="AA41" s="235" t="str">
        <f t="shared" si="21"/>
        <v>M45 High</v>
      </c>
      <c r="AB41" s="235">
        <f t="shared" si="21"/>
        <v>1.1022000000000001</v>
      </c>
      <c r="AC41" s="235">
        <f t="shared" si="21"/>
        <v>1.48</v>
      </c>
      <c r="AD41" s="235">
        <f t="shared" si="21"/>
        <v>374</v>
      </c>
      <c r="AE41" s="236">
        <f t="shared" si="21"/>
        <v>374</v>
      </c>
      <c r="AF41" s="221">
        <f t="shared" si="21"/>
        <v>76.760000000000005</v>
      </c>
      <c r="AG41" s="235" t="str">
        <f t="shared" si="21"/>
        <v>M45 400</v>
      </c>
      <c r="AH41" s="235">
        <f t="shared" si="21"/>
        <v>0.90539999999999998</v>
      </c>
      <c r="AI41" s="235">
        <f t="shared" si="21"/>
        <v>69.5</v>
      </c>
      <c r="AJ41" s="235">
        <f t="shared" si="21"/>
        <v>148</v>
      </c>
      <c r="AK41" s="236">
        <f t="shared" si="21"/>
        <v>148</v>
      </c>
      <c r="AL41" s="221">
        <f t="shared" si="21"/>
        <v>24.93</v>
      </c>
      <c r="AM41" s="235" t="str">
        <f t="shared" si="21"/>
        <v>M45 Hurd</v>
      </c>
      <c r="AN41" s="235">
        <f t="shared" si="22"/>
        <v>0.91510000000000002</v>
      </c>
      <c r="AO41" s="235">
        <f t="shared" si="22"/>
        <v>22.82</v>
      </c>
      <c r="AP41" s="235">
        <f t="shared" si="22"/>
        <v>161</v>
      </c>
      <c r="AQ41" s="236">
        <f t="shared" si="22"/>
        <v>161</v>
      </c>
      <c r="AR41" s="221">
        <f t="shared" si="22"/>
        <v>22.91</v>
      </c>
      <c r="AS41" s="235" t="str">
        <f t="shared" si="22"/>
        <v>M45 Disc</v>
      </c>
      <c r="AT41" s="235">
        <f t="shared" si="22"/>
        <v>1.2049000000000001</v>
      </c>
      <c r="AU41" s="235">
        <f t="shared" si="22"/>
        <v>27.6</v>
      </c>
      <c r="AV41" s="235">
        <f t="shared" si="22"/>
        <v>417</v>
      </c>
      <c r="AW41" s="236">
        <f t="shared" si="22"/>
        <v>417</v>
      </c>
      <c r="AX41" s="221">
        <f t="shared" si="22"/>
        <v>1.6</v>
      </c>
      <c r="AY41" s="235" t="str">
        <f t="shared" si="22"/>
        <v>M45 Pole</v>
      </c>
      <c r="AZ41" s="235">
        <f t="shared" si="22"/>
        <v>1.1480999999999999</v>
      </c>
      <c r="BA41" s="235">
        <f t="shared" si="22"/>
        <v>1.83</v>
      </c>
      <c r="BB41" s="235">
        <f t="shared" si="22"/>
        <v>109</v>
      </c>
      <c r="BC41" s="236">
        <f t="shared" si="22"/>
        <v>109</v>
      </c>
      <c r="BD41" s="221">
        <f t="shared" si="22"/>
        <v>36.26</v>
      </c>
      <c r="BE41" s="235" t="str">
        <f t="shared" si="22"/>
        <v>M45 Jav</v>
      </c>
      <c r="BF41" s="235">
        <f t="shared" si="22"/>
        <v>1.1716</v>
      </c>
      <c r="BG41" s="235">
        <f t="shared" si="22"/>
        <v>42.480000000000004</v>
      </c>
      <c r="BH41" s="235">
        <f t="shared" si="22"/>
        <v>478</v>
      </c>
      <c r="BI41" s="236">
        <f t="shared" si="22"/>
        <v>478</v>
      </c>
      <c r="BJ41" s="226">
        <f t="shared" si="22"/>
        <v>0</v>
      </c>
      <c r="BK41" s="227">
        <f t="shared" si="22"/>
        <v>0</v>
      </c>
      <c r="BL41" s="235">
        <f t="shared" si="22"/>
        <v>0</v>
      </c>
      <c r="BM41" s="235" t="str">
        <f t="shared" si="22"/>
        <v>M45 1500</v>
      </c>
      <c r="BN41" s="235">
        <f t="shared" si="22"/>
        <v>0.91249999999999998</v>
      </c>
      <c r="BO41" s="235">
        <f t="shared" si="22"/>
        <v>0</v>
      </c>
      <c r="BP41" s="235">
        <f t="shared" si="22"/>
        <v>0</v>
      </c>
      <c r="BQ41" s="236">
        <f t="shared" si="22"/>
        <v>0</v>
      </c>
      <c r="BR41" s="222">
        <f>BR24</f>
        <v>0</v>
      </c>
      <c r="BS41" s="230">
        <f>BS5</f>
        <v>5796</v>
      </c>
    </row>
    <row r="42" spans="1:71" ht="41.25" customHeight="1" thickBot="1">
      <c r="C42" s="266" t="s">
        <v>487</v>
      </c>
    </row>
    <row r="43" spans="1:71" s="267" customFormat="1" ht="37.5" customHeight="1" thickBot="1">
      <c r="A43" s="271" t="s">
        <v>353</v>
      </c>
      <c r="C43" s="272" t="s">
        <v>160</v>
      </c>
      <c r="D43" s="273" t="s">
        <v>350</v>
      </c>
      <c r="E43" s="273" t="s">
        <v>349</v>
      </c>
      <c r="F43" s="274" t="s">
        <v>161</v>
      </c>
      <c r="G43" s="269" t="s">
        <v>368</v>
      </c>
      <c r="H43" s="275">
        <v>100</v>
      </c>
      <c r="I43" s="270" t="s">
        <v>172</v>
      </c>
      <c r="J43" s="270" t="s">
        <v>173</v>
      </c>
      <c r="K43" s="270" t="s">
        <v>196</v>
      </c>
      <c r="L43" s="270" t="s">
        <v>175</v>
      </c>
      <c r="M43" s="276" t="s">
        <v>46</v>
      </c>
      <c r="N43" s="277" t="s">
        <v>44</v>
      </c>
      <c r="O43" s="270" t="s">
        <v>172</v>
      </c>
      <c r="P43" s="270" t="s">
        <v>173</v>
      </c>
      <c r="Q43" s="270" t="s">
        <v>179</v>
      </c>
      <c r="R43" s="270" t="s">
        <v>175</v>
      </c>
      <c r="S43" s="276" t="s">
        <v>46</v>
      </c>
      <c r="T43" s="275" t="s">
        <v>47</v>
      </c>
      <c r="U43" s="270" t="s">
        <v>172</v>
      </c>
      <c r="V43" s="270" t="s">
        <v>173</v>
      </c>
      <c r="W43" s="270" t="s">
        <v>177</v>
      </c>
      <c r="X43" s="270" t="s">
        <v>175</v>
      </c>
      <c r="Y43" s="276" t="s">
        <v>46</v>
      </c>
      <c r="Z43" s="275" t="s">
        <v>42</v>
      </c>
      <c r="AA43" s="270" t="s">
        <v>172</v>
      </c>
      <c r="AB43" s="270" t="s">
        <v>173</v>
      </c>
      <c r="AC43" s="270" t="s">
        <v>176</v>
      </c>
      <c r="AD43" s="270" t="s">
        <v>175</v>
      </c>
      <c r="AE43" s="276" t="s">
        <v>46</v>
      </c>
      <c r="AF43" s="275">
        <v>400</v>
      </c>
      <c r="AG43" s="270" t="s">
        <v>172</v>
      </c>
      <c r="AH43" s="270" t="s">
        <v>173</v>
      </c>
      <c r="AI43" s="270" t="s">
        <v>184</v>
      </c>
      <c r="AJ43" s="270" t="s">
        <v>175</v>
      </c>
      <c r="AK43" s="276" t="s">
        <v>46</v>
      </c>
      <c r="AL43" s="275" t="s">
        <v>49</v>
      </c>
      <c r="AM43" s="270" t="s">
        <v>172</v>
      </c>
      <c r="AN43" s="270" t="s">
        <v>173</v>
      </c>
      <c r="AO43" s="270" t="s">
        <v>174</v>
      </c>
      <c r="AP43" s="270" t="s">
        <v>175</v>
      </c>
      <c r="AQ43" s="276" t="s">
        <v>46</v>
      </c>
      <c r="AR43" s="275" t="s">
        <v>50</v>
      </c>
      <c r="AS43" s="270" t="s">
        <v>172</v>
      </c>
      <c r="AT43" s="270" t="s">
        <v>173</v>
      </c>
      <c r="AU43" s="270" t="s">
        <v>186</v>
      </c>
      <c r="AV43" s="270" t="s">
        <v>175</v>
      </c>
      <c r="AW43" s="276" t="s">
        <v>46</v>
      </c>
      <c r="AX43" s="275" t="s">
        <v>43</v>
      </c>
      <c r="AY43" s="270" t="s">
        <v>172</v>
      </c>
      <c r="AZ43" s="270" t="s">
        <v>173</v>
      </c>
      <c r="BA43" s="270" t="s">
        <v>185</v>
      </c>
      <c r="BB43" s="270" t="s">
        <v>175</v>
      </c>
      <c r="BC43" s="276" t="s">
        <v>46</v>
      </c>
      <c r="BD43" s="275" t="s">
        <v>48</v>
      </c>
      <c r="BE43" s="270" t="s">
        <v>172</v>
      </c>
      <c r="BF43" s="270" t="s">
        <v>173</v>
      </c>
      <c r="BG43" s="270" t="s">
        <v>180</v>
      </c>
      <c r="BH43" s="270" t="s">
        <v>175</v>
      </c>
      <c r="BI43" s="276" t="s">
        <v>46</v>
      </c>
      <c r="BJ43" s="335">
        <v>1500</v>
      </c>
      <c r="BK43" s="336"/>
      <c r="BL43" s="268" t="s">
        <v>182</v>
      </c>
      <c r="BM43" s="270" t="s">
        <v>172</v>
      </c>
      <c r="BN43" s="270" t="s">
        <v>173</v>
      </c>
      <c r="BO43" s="270" t="s">
        <v>187</v>
      </c>
      <c r="BP43" s="270" t="s">
        <v>175</v>
      </c>
      <c r="BQ43" s="276" t="s">
        <v>46</v>
      </c>
      <c r="BS43" s="279" t="s">
        <v>183</v>
      </c>
    </row>
    <row r="44" spans="1:71" s="194" customFormat="1" ht="4.5" customHeight="1" thickBot="1">
      <c r="A44" s="202"/>
      <c r="C44" s="195"/>
      <c r="D44" s="195"/>
      <c r="E44" s="195"/>
      <c r="F44" s="195"/>
      <c r="G44" s="195"/>
      <c r="H44" s="200"/>
      <c r="M44" s="203"/>
      <c r="N44" s="199"/>
      <c r="S44" s="203"/>
      <c r="T44" s="200"/>
      <c r="Y44" s="203"/>
      <c r="Z44" s="200"/>
      <c r="AE44" s="203"/>
      <c r="AF44" s="200"/>
      <c r="AK44" s="203"/>
      <c r="AL44" s="200"/>
      <c r="AQ44" s="203"/>
      <c r="AR44" s="200"/>
      <c r="AW44" s="203"/>
      <c r="AX44" s="200"/>
      <c r="BC44" s="203"/>
      <c r="BD44" s="200"/>
      <c r="BI44" s="203"/>
      <c r="BJ44" s="204"/>
      <c r="BK44" s="204"/>
      <c r="BL44" s="195"/>
      <c r="BQ44" s="203"/>
      <c r="BS44" s="201"/>
    </row>
    <row r="45" spans="1:71" ht="16.5" thickBot="1">
      <c r="A45" s="290">
        <v>1</v>
      </c>
      <c r="C45" s="248" t="str">
        <f>C22</f>
        <v>Michael</v>
      </c>
      <c r="D45" s="248" t="str">
        <f>D22</f>
        <v>Robbins</v>
      </c>
      <c r="E45" s="248" t="str">
        <f>E22</f>
        <v>Newbury AC</v>
      </c>
      <c r="F45" s="247" t="str">
        <f>F22</f>
        <v>SM</v>
      </c>
      <c r="G45" s="262" t="str">
        <f>G24</f>
        <v>M45</v>
      </c>
      <c r="H45" s="250">
        <f>H24</f>
        <v>14.79</v>
      </c>
      <c r="I45" s="249" t="str">
        <f>I24</f>
        <v>M45 100</v>
      </c>
      <c r="J45" s="249">
        <f>J24</f>
        <v>0.92869999999999997</v>
      </c>
      <c r="K45" s="249">
        <f>K24</f>
        <v>13.74</v>
      </c>
      <c r="L45" s="249">
        <f>L24</f>
        <v>350</v>
      </c>
      <c r="M45" s="251">
        <f>M24</f>
        <v>350</v>
      </c>
      <c r="N45" s="250">
        <f>N24</f>
        <v>3.78</v>
      </c>
      <c r="O45" s="249" t="str">
        <f>O24</f>
        <v>M45 Long</v>
      </c>
      <c r="P45" s="249">
        <f>P24</f>
        <v>1.1551</v>
      </c>
      <c r="Q45" s="249">
        <f>Q24</f>
        <v>4.3600000000000003</v>
      </c>
      <c r="R45" s="249">
        <f>R24</f>
        <v>266</v>
      </c>
      <c r="S45" s="251">
        <f>S24</f>
        <v>266</v>
      </c>
      <c r="T45" s="250">
        <f>T24</f>
        <v>7.75</v>
      </c>
      <c r="U45" s="249" t="str">
        <f>U24</f>
        <v>M45 Shot</v>
      </c>
      <c r="V45" s="249">
        <f>V24</f>
        <v>1.2022999999999999</v>
      </c>
      <c r="W45" s="249">
        <f>W24</f>
        <v>9.31</v>
      </c>
      <c r="X45" s="249">
        <f>X24</f>
        <v>444</v>
      </c>
      <c r="Y45" s="251">
        <f>Y24</f>
        <v>444</v>
      </c>
      <c r="Z45" s="250">
        <f>Z24</f>
        <v>1.35</v>
      </c>
      <c r="AA45" s="249" t="str">
        <f>AA24</f>
        <v>M45 High</v>
      </c>
      <c r="AB45" s="249">
        <f>AB24</f>
        <v>1.1022000000000001</v>
      </c>
      <c r="AC45" s="249">
        <f>AC24</f>
        <v>1.48</v>
      </c>
      <c r="AD45" s="249">
        <f>AD24</f>
        <v>374</v>
      </c>
      <c r="AE45" s="251">
        <f>AE24</f>
        <v>374</v>
      </c>
      <c r="AF45" s="250">
        <f>AF24</f>
        <v>76.760000000000005</v>
      </c>
      <c r="AG45" s="249" t="str">
        <f>AG24</f>
        <v>M45 400</v>
      </c>
      <c r="AH45" s="249">
        <f>AH24</f>
        <v>0.90539999999999998</v>
      </c>
      <c r="AI45" s="249">
        <f>AI24</f>
        <v>69.5</v>
      </c>
      <c r="AJ45" s="249">
        <f>AJ24</f>
        <v>148</v>
      </c>
      <c r="AK45" s="251">
        <f>AK24</f>
        <v>148</v>
      </c>
      <c r="AL45" s="250">
        <f>AL24</f>
        <v>24.93</v>
      </c>
      <c r="AM45" s="249" t="str">
        <f>AM24</f>
        <v>M45 Hurd</v>
      </c>
      <c r="AN45" s="249">
        <f>AN24</f>
        <v>0.91510000000000002</v>
      </c>
      <c r="AO45" s="249">
        <f>AO24</f>
        <v>22.82</v>
      </c>
      <c r="AP45" s="249">
        <f>AP24</f>
        <v>161</v>
      </c>
      <c r="AQ45" s="251">
        <f>AQ24</f>
        <v>161</v>
      </c>
      <c r="AR45" s="250">
        <f>AR24</f>
        <v>22.91</v>
      </c>
      <c r="AS45" s="249" t="str">
        <f>AS24</f>
        <v>M45 Disc</v>
      </c>
      <c r="AT45" s="249">
        <f>AT24</f>
        <v>1.2049000000000001</v>
      </c>
      <c r="AU45" s="249">
        <f>AU24</f>
        <v>27.6</v>
      </c>
      <c r="AV45" s="249">
        <f>AV24</f>
        <v>417</v>
      </c>
      <c r="AW45" s="251">
        <f>AW24</f>
        <v>417</v>
      </c>
      <c r="AX45" s="250">
        <f>AX24</f>
        <v>1.6</v>
      </c>
      <c r="AY45" s="249" t="str">
        <f>AY24</f>
        <v>M45 Pole</v>
      </c>
      <c r="AZ45" s="249">
        <f>AZ24</f>
        <v>1.1480999999999999</v>
      </c>
      <c r="BA45" s="249">
        <f>BA24</f>
        <v>1.83</v>
      </c>
      <c r="BB45" s="249">
        <f>BB24</f>
        <v>109</v>
      </c>
      <c r="BC45" s="251">
        <f>BC24</f>
        <v>109</v>
      </c>
      <c r="BD45" s="250">
        <f>BD24</f>
        <v>36.26</v>
      </c>
      <c r="BE45" s="249" t="str">
        <f>BE24</f>
        <v>M45 Jav</v>
      </c>
      <c r="BF45" s="249">
        <f>BF24</f>
        <v>1.1716</v>
      </c>
      <c r="BG45" s="249">
        <f>BG24</f>
        <v>42.480000000000004</v>
      </c>
      <c r="BH45" s="249">
        <f>BH24</f>
        <v>478</v>
      </c>
      <c r="BI45" s="251">
        <f>BI24</f>
        <v>478</v>
      </c>
      <c r="BJ45" s="252">
        <f>BJ24</f>
        <v>0</v>
      </c>
      <c r="BK45" s="253">
        <f>BK24</f>
        <v>0</v>
      </c>
      <c r="BL45" s="249">
        <f>BL24</f>
        <v>0</v>
      </c>
      <c r="BM45" s="249" t="str">
        <f>BM24</f>
        <v>M45 1500</v>
      </c>
      <c r="BN45" s="249">
        <f>BN24</f>
        <v>0.91249999999999998</v>
      </c>
      <c r="BO45" s="249">
        <f>BO24</f>
        <v>0</v>
      </c>
      <c r="BP45" s="249">
        <f>BP24</f>
        <v>0</v>
      </c>
      <c r="BQ45" s="251">
        <f>BQ24</f>
        <v>0</v>
      </c>
      <c r="BR45" s="222">
        <f>BR24</f>
        <v>0</v>
      </c>
      <c r="BS45" s="291">
        <f>BS22</f>
        <v>3033</v>
      </c>
    </row>
    <row r="47" spans="1:71" ht="41.25" customHeight="1" thickBot="1">
      <c r="C47" s="266" t="s">
        <v>481</v>
      </c>
    </row>
    <row r="48" spans="1:71" s="267" customFormat="1" ht="37.5" customHeight="1" thickBot="1">
      <c r="A48" s="271" t="s">
        <v>353</v>
      </c>
      <c r="C48" s="272" t="s">
        <v>160</v>
      </c>
      <c r="D48" s="273" t="s">
        <v>350</v>
      </c>
      <c r="E48" s="273" t="s">
        <v>349</v>
      </c>
      <c r="F48" s="274" t="s">
        <v>161</v>
      </c>
      <c r="G48" s="269" t="s">
        <v>368</v>
      </c>
      <c r="H48" s="275">
        <v>100</v>
      </c>
      <c r="I48" s="270" t="s">
        <v>172</v>
      </c>
      <c r="J48" s="270" t="s">
        <v>173</v>
      </c>
      <c r="K48" s="270" t="s">
        <v>196</v>
      </c>
      <c r="L48" s="270" t="s">
        <v>175</v>
      </c>
      <c r="M48" s="276" t="s">
        <v>46</v>
      </c>
      <c r="N48" s="277" t="s">
        <v>44</v>
      </c>
      <c r="O48" s="270" t="s">
        <v>172</v>
      </c>
      <c r="P48" s="270" t="s">
        <v>173</v>
      </c>
      <c r="Q48" s="270" t="s">
        <v>179</v>
      </c>
      <c r="R48" s="270" t="s">
        <v>175</v>
      </c>
      <c r="S48" s="276" t="s">
        <v>46</v>
      </c>
      <c r="T48" s="275" t="s">
        <v>47</v>
      </c>
      <c r="U48" s="270" t="s">
        <v>172</v>
      </c>
      <c r="V48" s="270" t="s">
        <v>173</v>
      </c>
      <c r="W48" s="270" t="s">
        <v>177</v>
      </c>
      <c r="X48" s="270" t="s">
        <v>175</v>
      </c>
      <c r="Y48" s="276" t="s">
        <v>46</v>
      </c>
      <c r="Z48" s="275" t="s">
        <v>42</v>
      </c>
      <c r="AA48" s="270" t="s">
        <v>172</v>
      </c>
      <c r="AB48" s="270" t="s">
        <v>173</v>
      </c>
      <c r="AC48" s="270" t="s">
        <v>176</v>
      </c>
      <c r="AD48" s="270" t="s">
        <v>175</v>
      </c>
      <c r="AE48" s="276" t="s">
        <v>46</v>
      </c>
      <c r="AF48" s="275">
        <v>400</v>
      </c>
      <c r="AG48" s="270" t="s">
        <v>172</v>
      </c>
      <c r="AH48" s="270" t="s">
        <v>173</v>
      </c>
      <c r="AI48" s="270" t="s">
        <v>184</v>
      </c>
      <c r="AJ48" s="270" t="s">
        <v>175</v>
      </c>
      <c r="AK48" s="276" t="s">
        <v>46</v>
      </c>
      <c r="AL48" s="275" t="s">
        <v>49</v>
      </c>
      <c r="AM48" s="270" t="s">
        <v>172</v>
      </c>
      <c r="AN48" s="270" t="s">
        <v>173</v>
      </c>
      <c r="AO48" s="270" t="s">
        <v>174</v>
      </c>
      <c r="AP48" s="270" t="s">
        <v>175</v>
      </c>
      <c r="AQ48" s="276" t="s">
        <v>46</v>
      </c>
      <c r="AR48" s="275" t="s">
        <v>50</v>
      </c>
      <c r="AS48" s="270" t="s">
        <v>172</v>
      </c>
      <c r="AT48" s="270" t="s">
        <v>173</v>
      </c>
      <c r="AU48" s="270" t="s">
        <v>186</v>
      </c>
      <c r="AV48" s="270" t="s">
        <v>175</v>
      </c>
      <c r="AW48" s="276" t="s">
        <v>46</v>
      </c>
      <c r="AX48" s="275" t="s">
        <v>43</v>
      </c>
      <c r="AY48" s="270" t="s">
        <v>172</v>
      </c>
      <c r="AZ48" s="270" t="s">
        <v>173</v>
      </c>
      <c r="BA48" s="270" t="s">
        <v>185</v>
      </c>
      <c r="BB48" s="270" t="s">
        <v>175</v>
      </c>
      <c r="BC48" s="276" t="s">
        <v>46</v>
      </c>
      <c r="BD48" s="275" t="s">
        <v>48</v>
      </c>
      <c r="BE48" s="270" t="s">
        <v>172</v>
      </c>
      <c r="BF48" s="270" t="s">
        <v>173</v>
      </c>
      <c r="BG48" s="270" t="s">
        <v>180</v>
      </c>
      <c r="BH48" s="270" t="s">
        <v>175</v>
      </c>
      <c r="BI48" s="276" t="s">
        <v>46</v>
      </c>
      <c r="BJ48" s="335">
        <v>1500</v>
      </c>
      <c r="BK48" s="336"/>
      <c r="BL48" s="268" t="s">
        <v>182</v>
      </c>
      <c r="BM48" s="270" t="s">
        <v>172</v>
      </c>
      <c r="BN48" s="270" t="s">
        <v>173</v>
      </c>
      <c r="BO48" s="270" t="s">
        <v>187</v>
      </c>
      <c r="BP48" s="270" t="s">
        <v>175</v>
      </c>
      <c r="BQ48" s="276" t="s">
        <v>46</v>
      </c>
      <c r="BS48" s="279" t="s">
        <v>183</v>
      </c>
    </row>
    <row r="49" spans="1:71" s="194" customFormat="1" ht="4.5" customHeight="1" thickBot="1">
      <c r="A49" s="202"/>
      <c r="C49" s="195"/>
      <c r="D49" s="195"/>
      <c r="E49" s="195"/>
      <c r="F49" s="195"/>
      <c r="G49" s="195"/>
      <c r="H49" s="200"/>
      <c r="M49" s="203"/>
      <c r="N49" s="199"/>
      <c r="S49" s="203"/>
      <c r="T49" s="200"/>
      <c r="Y49" s="203"/>
      <c r="Z49" s="200"/>
      <c r="AE49" s="203"/>
      <c r="AF49" s="200"/>
      <c r="AK49" s="203"/>
      <c r="AL49" s="200"/>
      <c r="AQ49" s="203"/>
      <c r="AR49" s="200"/>
      <c r="AW49" s="203"/>
      <c r="AX49" s="200"/>
      <c r="BC49" s="203"/>
      <c r="BD49" s="200"/>
      <c r="BI49" s="203"/>
      <c r="BJ49" s="204"/>
      <c r="BK49" s="204"/>
      <c r="BL49" s="195"/>
      <c r="BQ49" s="203"/>
      <c r="BS49" s="201"/>
    </row>
    <row r="50" spans="1:71" s="194" customFormat="1">
      <c r="A50" s="246">
        <v>1</v>
      </c>
      <c r="C50" s="241" t="s">
        <v>387</v>
      </c>
      <c r="D50" s="242" t="s">
        <v>378</v>
      </c>
      <c r="E50" s="242" t="s">
        <v>382</v>
      </c>
      <c r="F50" s="243" t="s">
        <v>163</v>
      </c>
      <c r="G50" s="263" t="s">
        <v>162</v>
      </c>
      <c r="H50" s="219">
        <v>12.34</v>
      </c>
      <c r="I50" s="242" t="s">
        <v>222</v>
      </c>
      <c r="J50" s="242">
        <v>1</v>
      </c>
      <c r="K50" s="242">
        <v>12.34</v>
      </c>
      <c r="L50" s="242">
        <v>586</v>
      </c>
      <c r="M50" s="244">
        <v>586</v>
      </c>
      <c r="N50" s="219">
        <v>6.33</v>
      </c>
      <c r="O50" s="242" t="s">
        <v>228</v>
      </c>
      <c r="P50" s="242">
        <v>1</v>
      </c>
      <c r="Q50" s="242">
        <v>6.33</v>
      </c>
      <c r="R50" s="242">
        <v>659</v>
      </c>
      <c r="S50" s="244">
        <v>659</v>
      </c>
      <c r="T50" s="219">
        <v>0</v>
      </c>
      <c r="U50" s="242" t="s">
        <v>229</v>
      </c>
      <c r="V50" s="242">
        <v>1</v>
      </c>
      <c r="W50" s="242">
        <v>0</v>
      </c>
      <c r="X50" s="242">
        <v>0</v>
      </c>
      <c r="Y50" s="244">
        <v>0</v>
      </c>
      <c r="Z50" s="219">
        <v>0</v>
      </c>
      <c r="AA50" s="242" t="s">
        <v>226</v>
      </c>
      <c r="AB50" s="242">
        <v>1</v>
      </c>
      <c r="AC50" s="242">
        <v>0</v>
      </c>
      <c r="AD50" s="242">
        <v>0</v>
      </c>
      <c r="AE50" s="244">
        <v>0</v>
      </c>
      <c r="AF50" s="219">
        <v>0</v>
      </c>
      <c r="AG50" s="242" t="s">
        <v>223</v>
      </c>
      <c r="AH50" s="242">
        <v>1</v>
      </c>
      <c r="AI50" s="242">
        <v>0</v>
      </c>
      <c r="AJ50" s="242">
        <v>0</v>
      </c>
      <c r="AK50" s="244">
        <v>0</v>
      </c>
      <c r="AL50" s="219">
        <v>0</v>
      </c>
      <c r="AM50" s="242" t="s">
        <v>225</v>
      </c>
      <c r="AN50" s="242">
        <v>1</v>
      </c>
      <c r="AO50" s="242">
        <v>0</v>
      </c>
      <c r="AP50" s="242">
        <v>0</v>
      </c>
      <c r="AQ50" s="244">
        <v>0</v>
      </c>
      <c r="AR50" s="219">
        <v>0</v>
      </c>
      <c r="AS50" s="242" t="s">
        <v>230</v>
      </c>
      <c r="AT50" s="242">
        <v>1</v>
      </c>
      <c r="AU50" s="242">
        <v>0</v>
      </c>
      <c r="AV50" s="242">
        <v>0</v>
      </c>
      <c r="AW50" s="244">
        <v>0</v>
      </c>
      <c r="AX50" s="219">
        <v>0</v>
      </c>
      <c r="AY50" s="242" t="s">
        <v>227</v>
      </c>
      <c r="AZ50" s="242">
        <v>1</v>
      </c>
      <c r="BA50" s="242">
        <v>0</v>
      </c>
      <c r="BB50" s="242">
        <v>0</v>
      </c>
      <c r="BC50" s="244">
        <v>0</v>
      </c>
      <c r="BD50" s="219">
        <v>0</v>
      </c>
      <c r="BE50" s="242" t="s">
        <v>231</v>
      </c>
      <c r="BF50" s="242">
        <v>1</v>
      </c>
      <c r="BG50" s="242">
        <v>0</v>
      </c>
      <c r="BH50" s="242">
        <v>0</v>
      </c>
      <c r="BI50" s="244">
        <v>0</v>
      </c>
      <c r="BJ50" s="223">
        <v>0</v>
      </c>
      <c r="BK50" s="224">
        <v>0</v>
      </c>
      <c r="BL50" s="242">
        <v>0</v>
      </c>
      <c r="BM50" s="242" t="s">
        <v>224</v>
      </c>
      <c r="BN50" s="242">
        <v>1</v>
      </c>
      <c r="BO50" s="242">
        <v>0</v>
      </c>
      <c r="BP50" s="242">
        <v>0</v>
      </c>
      <c r="BQ50" s="244">
        <v>0</v>
      </c>
      <c r="BR50" s="222">
        <v>0</v>
      </c>
      <c r="BS50" s="245">
        <v>4203</v>
      </c>
    </row>
    <row r="51" spans="1:71" s="194" customFormat="1" ht="16.5" thickBot="1">
      <c r="A51" s="232">
        <v>2</v>
      </c>
      <c r="C51" s="239" t="s">
        <v>380</v>
      </c>
      <c r="D51" s="235" t="s">
        <v>381</v>
      </c>
      <c r="E51" s="235" t="s">
        <v>382</v>
      </c>
      <c r="F51" s="240" t="s">
        <v>163</v>
      </c>
      <c r="G51" s="263" t="s">
        <v>163</v>
      </c>
      <c r="H51" s="221">
        <v>12.67</v>
      </c>
      <c r="I51" s="235" t="s">
        <v>212</v>
      </c>
      <c r="J51" s="235">
        <v>0.9869</v>
      </c>
      <c r="K51" s="235">
        <v>12.51</v>
      </c>
      <c r="L51" s="235">
        <v>554</v>
      </c>
      <c r="M51" s="236">
        <v>554</v>
      </c>
      <c r="N51" s="221">
        <v>5.69</v>
      </c>
      <c r="O51" s="235" t="s">
        <v>218</v>
      </c>
      <c r="P51" s="235">
        <v>1.0317000000000001</v>
      </c>
      <c r="Q51" s="235">
        <v>5.87</v>
      </c>
      <c r="R51" s="235">
        <v>559</v>
      </c>
      <c r="S51" s="236">
        <v>559</v>
      </c>
      <c r="T51" s="221">
        <v>7.75</v>
      </c>
      <c r="U51" s="235" t="s">
        <v>219</v>
      </c>
      <c r="V51" s="235">
        <v>1.0371999999999999</v>
      </c>
      <c r="W51" s="235">
        <v>8.0299999999999994</v>
      </c>
      <c r="X51" s="235">
        <v>368</v>
      </c>
      <c r="Y51" s="236">
        <v>368</v>
      </c>
      <c r="Z51" s="221">
        <v>1.6</v>
      </c>
      <c r="AA51" s="235" t="s">
        <v>216</v>
      </c>
      <c r="AB51" s="235">
        <v>1.026</v>
      </c>
      <c r="AC51" s="235">
        <v>1.6400000000000001</v>
      </c>
      <c r="AD51" s="235">
        <v>496</v>
      </c>
      <c r="AE51" s="236">
        <v>496</v>
      </c>
      <c r="AF51" s="221">
        <v>67.37</v>
      </c>
      <c r="AG51" s="235" t="s">
        <v>213</v>
      </c>
      <c r="AH51" s="235">
        <v>0.96540000000000004</v>
      </c>
      <c r="AI51" s="235">
        <v>65.040000000000006</v>
      </c>
      <c r="AJ51" s="235">
        <v>258</v>
      </c>
      <c r="AK51" s="236">
        <v>258</v>
      </c>
      <c r="AL51" s="221">
        <v>24.19</v>
      </c>
      <c r="AM51" s="235" t="s">
        <v>215</v>
      </c>
      <c r="AN51" s="235">
        <v>0.99009999999999998</v>
      </c>
      <c r="AO51" s="235">
        <v>23.96</v>
      </c>
      <c r="AP51" s="235">
        <v>104</v>
      </c>
      <c r="AQ51" s="236">
        <v>104</v>
      </c>
      <c r="AR51" s="221">
        <v>23.83</v>
      </c>
      <c r="AS51" s="235" t="s">
        <v>220</v>
      </c>
      <c r="AT51" s="235">
        <v>1.0143</v>
      </c>
      <c r="AU51" s="235">
        <v>24.17</v>
      </c>
      <c r="AV51" s="235">
        <v>351</v>
      </c>
      <c r="AW51" s="236">
        <v>351</v>
      </c>
      <c r="AX51" s="221">
        <v>2</v>
      </c>
      <c r="AY51" s="235" t="s">
        <v>217</v>
      </c>
      <c r="AZ51" s="235">
        <v>1.0167999999999999</v>
      </c>
      <c r="BA51" s="235">
        <v>2.0300000000000002</v>
      </c>
      <c r="BB51" s="235">
        <v>145</v>
      </c>
      <c r="BC51" s="236">
        <v>145</v>
      </c>
      <c r="BD51" s="221">
        <v>35.86</v>
      </c>
      <c r="BE51" s="235" t="s">
        <v>221</v>
      </c>
      <c r="BF51" s="235">
        <v>1.0125999999999999</v>
      </c>
      <c r="BG51" s="235">
        <v>36.31</v>
      </c>
      <c r="BH51" s="235">
        <v>389</v>
      </c>
      <c r="BI51" s="236">
        <v>389</v>
      </c>
      <c r="BJ51" s="226">
        <v>6</v>
      </c>
      <c r="BK51" s="227">
        <v>49.73</v>
      </c>
      <c r="BL51" s="235">
        <v>409.73</v>
      </c>
      <c r="BM51" s="235" t="s">
        <v>214</v>
      </c>
      <c r="BN51" s="235">
        <v>0.99129999999999996</v>
      </c>
      <c r="BO51" s="235">
        <v>406.17</v>
      </c>
      <c r="BP51" s="235">
        <v>107</v>
      </c>
      <c r="BQ51" s="236">
        <v>107</v>
      </c>
      <c r="BR51" s="222">
        <v>0</v>
      </c>
      <c r="BS51" s="230">
        <v>3331</v>
      </c>
    </row>
    <row r="53" spans="1:71" ht="41.25" customHeight="1" thickBot="1">
      <c r="C53" s="266" t="s">
        <v>482</v>
      </c>
    </row>
    <row r="54" spans="1:71" s="267" customFormat="1" ht="37.5" customHeight="1" thickBot="1">
      <c r="A54" s="271" t="s">
        <v>353</v>
      </c>
      <c r="C54" s="272" t="s">
        <v>160</v>
      </c>
      <c r="D54" s="273" t="s">
        <v>350</v>
      </c>
      <c r="E54" s="273" t="s">
        <v>349</v>
      </c>
      <c r="F54" s="274" t="s">
        <v>161</v>
      </c>
      <c r="G54" s="269" t="s">
        <v>368</v>
      </c>
      <c r="H54" s="275">
        <v>100</v>
      </c>
      <c r="I54" s="270" t="s">
        <v>172</v>
      </c>
      <c r="J54" s="270" t="s">
        <v>173</v>
      </c>
      <c r="K54" s="270" t="s">
        <v>196</v>
      </c>
      <c r="L54" s="270" t="s">
        <v>175</v>
      </c>
      <c r="M54" s="276" t="s">
        <v>46</v>
      </c>
      <c r="N54" s="277" t="s">
        <v>44</v>
      </c>
      <c r="O54" s="270" t="s">
        <v>172</v>
      </c>
      <c r="P54" s="270" t="s">
        <v>173</v>
      </c>
      <c r="Q54" s="270" t="s">
        <v>179</v>
      </c>
      <c r="R54" s="270" t="s">
        <v>175</v>
      </c>
      <c r="S54" s="276" t="s">
        <v>46</v>
      </c>
      <c r="T54" s="275" t="s">
        <v>47</v>
      </c>
      <c r="U54" s="270" t="s">
        <v>172</v>
      </c>
      <c r="V54" s="270" t="s">
        <v>173</v>
      </c>
      <c r="W54" s="270" t="s">
        <v>177</v>
      </c>
      <c r="X54" s="270" t="s">
        <v>175</v>
      </c>
      <c r="Y54" s="276" t="s">
        <v>46</v>
      </c>
      <c r="Z54" s="275" t="s">
        <v>42</v>
      </c>
      <c r="AA54" s="270" t="s">
        <v>172</v>
      </c>
      <c r="AB54" s="270" t="s">
        <v>173</v>
      </c>
      <c r="AC54" s="270" t="s">
        <v>176</v>
      </c>
      <c r="AD54" s="270" t="s">
        <v>175</v>
      </c>
      <c r="AE54" s="276" t="s">
        <v>46</v>
      </c>
      <c r="AF54" s="275">
        <v>400</v>
      </c>
      <c r="AG54" s="270" t="s">
        <v>172</v>
      </c>
      <c r="AH54" s="270" t="s">
        <v>173</v>
      </c>
      <c r="AI54" s="270" t="s">
        <v>184</v>
      </c>
      <c r="AJ54" s="270" t="s">
        <v>175</v>
      </c>
      <c r="AK54" s="276" t="s">
        <v>46</v>
      </c>
      <c r="AL54" s="275" t="s">
        <v>49</v>
      </c>
      <c r="AM54" s="270" t="s">
        <v>172</v>
      </c>
      <c r="AN54" s="270" t="s">
        <v>173</v>
      </c>
      <c r="AO54" s="270" t="s">
        <v>174</v>
      </c>
      <c r="AP54" s="270" t="s">
        <v>175</v>
      </c>
      <c r="AQ54" s="276" t="s">
        <v>46</v>
      </c>
      <c r="AR54" s="275" t="s">
        <v>50</v>
      </c>
      <c r="AS54" s="270" t="s">
        <v>172</v>
      </c>
      <c r="AT54" s="270" t="s">
        <v>173</v>
      </c>
      <c r="AU54" s="270" t="s">
        <v>186</v>
      </c>
      <c r="AV54" s="270" t="s">
        <v>175</v>
      </c>
      <c r="AW54" s="276" t="s">
        <v>46</v>
      </c>
      <c r="AX54" s="275" t="s">
        <v>43</v>
      </c>
      <c r="AY54" s="270" t="s">
        <v>172</v>
      </c>
      <c r="AZ54" s="270" t="s">
        <v>173</v>
      </c>
      <c r="BA54" s="270" t="s">
        <v>185</v>
      </c>
      <c r="BB54" s="270" t="s">
        <v>175</v>
      </c>
      <c r="BC54" s="276" t="s">
        <v>46</v>
      </c>
      <c r="BD54" s="275" t="s">
        <v>48</v>
      </c>
      <c r="BE54" s="270" t="s">
        <v>172</v>
      </c>
      <c r="BF54" s="270" t="s">
        <v>173</v>
      </c>
      <c r="BG54" s="270" t="s">
        <v>180</v>
      </c>
      <c r="BH54" s="270" t="s">
        <v>175</v>
      </c>
      <c r="BI54" s="276" t="s">
        <v>46</v>
      </c>
      <c r="BJ54" s="335">
        <v>1500</v>
      </c>
      <c r="BK54" s="336"/>
      <c r="BL54" s="268" t="s">
        <v>182</v>
      </c>
      <c r="BM54" s="270" t="s">
        <v>172</v>
      </c>
      <c r="BN54" s="270" t="s">
        <v>173</v>
      </c>
      <c r="BO54" s="270" t="s">
        <v>187</v>
      </c>
      <c r="BP54" s="270" t="s">
        <v>175</v>
      </c>
      <c r="BQ54" s="276" t="s">
        <v>46</v>
      </c>
      <c r="BS54" s="279" t="s">
        <v>183</v>
      </c>
    </row>
    <row r="55" spans="1:71" s="194" customFormat="1" ht="4.5" customHeight="1">
      <c r="A55" s="202"/>
      <c r="C55" s="195"/>
      <c r="D55" s="195"/>
      <c r="E55" s="195"/>
      <c r="F55" s="195"/>
      <c r="G55" s="195"/>
      <c r="H55" s="200"/>
      <c r="M55" s="203"/>
      <c r="N55" s="199"/>
      <c r="S55" s="203"/>
      <c r="T55" s="200"/>
      <c r="Y55" s="203"/>
      <c r="Z55" s="200"/>
      <c r="AE55" s="203"/>
      <c r="AF55" s="200"/>
      <c r="AK55" s="203"/>
      <c r="AL55" s="200"/>
      <c r="AQ55" s="203"/>
      <c r="AR55" s="200"/>
      <c r="AW55" s="203"/>
      <c r="AX55" s="200"/>
      <c r="BC55" s="203"/>
      <c r="BD55" s="200"/>
      <c r="BI55" s="203"/>
      <c r="BJ55" s="204"/>
      <c r="BK55" s="204"/>
      <c r="BL55" s="195"/>
      <c r="BQ55" s="203"/>
      <c r="BS55" s="201"/>
    </row>
    <row r="56" spans="1:71" s="194" customFormat="1" ht="16.5" thickBot="1">
      <c r="A56" s="232">
        <f>_xlfn.RANK.EQ(BS56,BS$56:BS$57,0)</f>
        <v>2</v>
      </c>
      <c r="C56" s="239" t="str">
        <f>C7</f>
        <v xml:space="preserve">Ryan </v>
      </c>
      <c r="D56" s="235" t="str">
        <f>D7</f>
        <v>Bonifas</v>
      </c>
      <c r="E56" s="235" t="str">
        <f>E7</f>
        <v>BMHAC</v>
      </c>
      <c r="F56" s="240" t="str">
        <f>F7</f>
        <v>SM</v>
      </c>
      <c r="G56" s="263">
        <f>Dec_2019!G35</f>
        <v>0</v>
      </c>
      <c r="H56" s="221">
        <f>H7</f>
        <v>12.34</v>
      </c>
      <c r="I56" s="235" t="str">
        <f>I7</f>
        <v>M00 100</v>
      </c>
      <c r="J56" s="235">
        <f>J7</f>
        <v>1</v>
      </c>
      <c r="K56" s="235">
        <f>K7</f>
        <v>12.34</v>
      </c>
      <c r="L56" s="235">
        <f>L7</f>
        <v>586</v>
      </c>
      <c r="M56" s="236">
        <f>M7</f>
        <v>586</v>
      </c>
      <c r="N56" s="221">
        <f>N7</f>
        <v>6.33</v>
      </c>
      <c r="O56" s="235" t="str">
        <f>O7</f>
        <v>M00 Long</v>
      </c>
      <c r="P56" s="235">
        <f>P7</f>
        <v>1</v>
      </c>
      <c r="Q56" s="235">
        <f>Q7</f>
        <v>6.33</v>
      </c>
      <c r="R56" s="235">
        <f>R7</f>
        <v>659</v>
      </c>
      <c r="S56" s="236">
        <f>S7</f>
        <v>659</v>
      </c>
      <c r="T56" s="221">
        <f>T7</f>
        <v>11.28</v>
      </c>
      <c r="U56" s="235" t="str">
        <f>U7</f>
        <v>M00 Shot</v>
      </c>
      <c r="V56" s="235">
        <f>V7</f>
        <v>1</v>
      </c>
      <c r="W56" s="235">
        <f>W7</f>
        <v>11.28</v>
      </c>
      <c r="X56" s="235">
        <f>X7</f>
        <v>563</v>
      </c>
      <c r="Y56" s="236">
        <f>Y7</f>
        <v>563</v>
      </c>
      <c r="Z56" s="221">
        <f>Z7</f>
        <v>1.92</v>
      </c>
      <c r="AA56" s="235" t="str">
        <f>AA7</f>
        <v>M00 High</v>
      </c>
      <c r="AB56" s="235">
        <f>AB7</f>
        <v>1</v>
      </c>
      <c r="AC56" s="235">
        <f>AC7</f>
        <v>1.92</v>
      </c>
      <c r="AD56" s="235">
        <f>AD7</f>
        <v>731</v>
      </c>
      <c r="AE56" s="236">
        <f>AE7</f>
        <v>731</v>
      </c>
      <c r="AF56" s="221">
        <f>AF7</f>
        <v>65.38</v>
      </c>
      <c r="AG56" s="235" t="str">
        <f>AG7</f>
        <v>M00 400</v>
      </c>
      <c r="AH56" s="235">
        <f>AH7</f>
        <v>1</v>
      </c>
      <c r="AI56" s="235">
        <f>AI7</f>
        <v>65.38</v>
      </c>
      <c r="AJ56" s="235">
        <f>AJ7</f>
        <v>249</v>
      </c>
      <c r="AK56" s="236">
        <f>AK7</f>
        <v>249</v>
      </c>
      <c r="AL56" s="221">
        <f>AL7</f>
        <v>16.91</v>
      </c>
      <c r="AM56" s="235" t="str">
        <f>AM7</f>
        <v>M00 Hurd</v>
      </c>
      <c r="AN56" s="235">
        <f>AN7</f>
        <v>1</v>
      </c>
      <c r="AO56" s="235">
        <f>AO7</f>
        <v>16.91</v>
      </c>
      <c r="AP56" s="235">
        <f>AP7</f>
        <v>634</v>
      </c>
      <c r="AQ56" s="236">
        <f>AQ7</f>
        <v>634</v>
      </c>
      <c r="AR56" s="221">
        <f>AR7</f>
        <v>33.450000000000003</v>
      </c>
      <c r="AS56" s="235" t="str">
        <f>AS7</f>
        <v>M00 Disc</v>
      </c>
      <c r="AT56" s="235">
        <f>AT7</f>
        <v>1</v>
      </c>
      <c r="AU56" s="235">
        <f>AU7</f>
        <v>33.450000000000003</v>
      </c>
      <c r="AV56" s="235">
        <f>AV7</f>
        <v>533</v>
      </c>
      <c r="AW56" s="236">
        <f>AW7</f>
        <v>533</v>
      </c>
      <c r="AX56" s="221">
        <f>AX7</f>
        <v>3.6</v>
      </c>
      <c r="AY56" s="235" t="str">
        <f>AY7</f>
        <v>M00 Pole</v>
      </c>
      <c r="AZ56" s="235">
        <f>AZ7</f>
        <v>1</v>
      </c>
      <c r="BA56" s="235">
        <f>BA7</f>
        <v>3.6</v>
      </c>
      <c r="BB56" s="235">
        <f>BB7</f>
        <v>509</v>
      </c>
      <c r="BC56" s="236">
        <f>BC7</f>
        <v>509</v>
      </c>
      <c r="BD56" s="221">
        <f>BD7</f>
        <v>40.03</v>
      </c>
      <c r="BE56" s="235" t="str">
        <f>BE7</f>
        <v>M00 Jav</v>
      </c>
      <c r="BF56" s="235">
        <f>BF7</f>
        <v>1</v>
      </c>
      <c r="BG56" s="235">
        <f>BG7</f>
        <v>40.03</v>
      </c>
      <c r="BH56" s="235">
        <f>BH7</f>
        <v>443</v>
      </c>
      <c r="BI56" s="236">
        <f>BI7</f>
        <v>443</v>
      </c>
      <c r="BJ56" s="226">
        <f>BJ7</f>
        <v>5</v>
      </c>
      <c r="BK56" s="227">
        <f>BK7</f>
        <v>49.74</v>
      </c>
      <c r="BL56" s="235">
        <f>BL7</f>
        <v>349.74</v>
      </c>
      <c r="BM56" s="235" t="str">
        <f>BM7</f>
        <v>M00 1500</v>
      </c>
      <c r="BN56" s="235">
        <f>BN7</f>
        <v>1</v>
      </c>
      <c r="BO56" s="235">
        <f>BO7</f>
        <v>349.74</v>
      </c>
      <c r="BP56" s="235">
        <f>BP7</f>
        <v>307</v>
      </c>
      <c r="BQ56" s="236">
        <f>BQ7</f>
        <v>307</v>
      </c>
      <c r="BR56" s="222">
        <f>Dec_2019!BR35</f>
        <v>0</v>
      </c>
      <c r="BS56" s="230">
        <f>BS7</f>
        <v>5214</v>
      </c>
    </row>
    <row r="57" spans="1:71" s="194" customFormat="1" ht="16.5" thickBot="1">
      <c r="A57" s="232">
        <f>_xlfn.RANK.EQ(BS57,BS$56:BS$57,0)</f>
        <v>1</v>
      </c>
      <c r="C57" s="239" t="str">
        <f>C6</f>
        <v>Ben</v>
      </c>
      <c r="D57" s="235" t="str">
        <f>D6</f>
        <v>Hazell</v>
      </c>
      <c r="E57" s="235" t="str">
        <f>E6</f>
        <v>BMHAC</v>
      </c>
      <c r="F57" s="240" t="str">
        <f>F6</f>
        <v>SM</v>
      </c>
      <c r="G57" s="263" t="str">
        <f>G6</f>
        <v>M00</v>
      </c>
      <c r="H57" s="221">
        <f>H6</f>
        <v>12.18</v>
      </c>
      <c r="I57" s="235" t="str">
        <f>I6</f>
        <v>M00 100</v>
      </c>
      <c r="J57" s="235">
        <f>J6</f>
        <v>1</v>
      </c>
      <c r="K57" s="235">
        <f>K6</f>
        <v>12.18</v>
      </c>
      <c r="L57" s="235">
        <f>L6</f>
        <v>616</v>
      </c>
      <c r="M57" s="236">
        <f>M6</f>
        <v>616</v>
      </c>
      <c r="N57" s="221">
        <f>N6</f>
        <v>5.73</v>
      </c>
      <c r="O57" s="235" t="str">
        <f>O6</f>
        <v>M00 Long</v>
      </c>
      <c r="P57" s="235">
        <f>P6</f>
        <v>1</v>
      </c>
      <c r="Q57" s="235">
        <f>Q6</f>
        <v>5.73</v>
      </c>
      <c r="R57" s="235">
        <f>R6</f>
        <v>529</v>
      </c>
      <c r="S57" s="236">
        <f>S6</f>
        <v>529</v>
      </c>
      <c r="T57" s="221">
        <f>T6</f>
        <v>11.22</v>
      </c>
      <c r="U57" s="235" t="str">
        <f>U6</f>
        <v>M00 Shot</v>
      </c>
      <c r="V57" s="235">
        <f>V6</f>
        <v>1</v>
      </c>
      <c r="W57" s="235">
        <f>W6</f>
        <v>11.22</v>
      </c>
      <c r="X57" s="235">
        <f>X6</f>
        <v>559</v>
      </c>
      <c r="Y57" s="236">
        <f>Y6</f>
        <v>559</v>
      </c>
      <c r="Z57" s="221">
        <f>Z6</f>
        <v>1.75</v>
      </c>
      <c r="AA57" s="235" t="str">
        <f>AA6</f>
        <v>M00 High</v>
      </c>
      <c r="AB57" s="235">
        <f>AB6</f>
        <v>1</v>
      </c>
      <c r="AC57" s="235">
        <f>AC6</f>
        <v>1.75</v>
      </c>
      <c r="AD57" s="235">
        <f>AD6</f>
        <v>585</v>
      </c>
      <c r="AE57" s="236">
        <f>AE6</f>
        <v>585</v>
      </c>
      <c r="AF57" s="221">
        <f>AF6</f>
        <v>56.84</v>
      </c>
      <c r="AG57" s="235" t="str">
        <f>AG6</f>
        <v>M00 400</v>
      </c>
      <c r="AH57" s="235">
        <f>AH6</f>
        <v>1</v>
      </c>
      <c r="AI57" s="235">
        <f>AI6</f>
        <v>56.84</v>
      </c>
      <c r="AJ57" s="235">
        <f>AJ6</f>
        <v>527</v>
      </c>
      <c r="AK57" s="236">
        <f>AK6</f>
        <v>527</v>
      </c>
      <c r="AL57" s="221">
        <f>AL6</f>
        <v>17.59</v>
      </c>
      <c r="AM57" s="235" t="str">
        <f>AM6</f>
        <v>M00 Hurd</v>
      </c>
      <c r="AN57" s="235">
        <f>AN6</f>
        <v>1</v>
      </c>
      <c r="AO57" s="235">
        <f>AO6</f>
        <v>17.59</v>
      </c>
      <c r="AP57" s="235">
        <f>AP6</f>
        <v>564</v>
      </c>
      <c r="AQ57" s="236">
        <f>AQ6</f>
        <v>564</v>
      </c>
      <c r="AR57" s="221">
        <f>AR6</f>
        <v>34.380000000000003</v>
      </c>
      <c r="AS57" s="235" t="str">
        <f>AS6</f>
        <v>M00 Disc</v>
      </c>
      <c r="AT57" s="235">
        <f>AT6</f>
        <v>1</v>
      </c>
      <c r="AU57" s="235">
        <f>AU6</f>
        <v>34.380000000000003</v>
      </c>
      <c r="AV57" s="235">
        <f>AV6</f>
        <v>551</v>
      </c>
      <c r="AW57" s="236">
        <f>AW6</f>
        <v>551</v>
      </c>
      <c r="AX57" s="221">
        <f>AX6</f>
        <v>3.6</v>
      </c>
      <c r="AY57" s="235" t="str">
        <f>AY6</f>
        <v>M00 Pole</v>
      </c>
      <c r="AZ57" s="235">
        <f>AZ6</f>
        <v>1</v>
      </c>
      <c r="BA57" s="235">
        <f>BA6</f>
        <v>3.6</v>
      </c>
      <c r="BB57" s="235">
        <f>BB6</f>
        <v>509</v>
      </c>
      <c r="BC57" s="236">
        <f>BC6</f>
        <v>509</v>
      </c>
      <c r="BD57" s="221">
        <f>BD6</f>
        <v>50.57</v>
      </c>
      <c r="BE57" s="235" t="str">
        <f>BE6</f>
        <v>M00 Jav</v>
      </c>
      <c r="BF57" s="235">
        <f>BF6</f>
        <v>1</v>
      </c>
      <c r="BG57" s="235">
        <f>BG6</f>
        <v>50.57</v>
      </c>
      <c r="BH57" s="235">
        <f>BH6</f>
        <v>597</v>
      </c>
      <c r="BI57" s="236">
        <f>BI6</f>
        <v>597</v>
      </c>
      <c r="BJ57" s="226">
        <f>BJ6</f>
        <v>5</v>
      </c>
      <c r="BK57" s="227">
        <f>BK6</f>
        <v>15.66</v>
      </c>
      <c r="BL57" s="235">
        <f>BL6</f>
        <v>315.66000000000003</v>
      </c>
      <c r="BM57" s="235" t="str">
        <f>BM6</f>
        <v>M00 1500</v>
      </c>
      <c r="BN57" s="235">
        <f>BN6</f>
        <v>1</v>
      </c>
      <c r="BO57" s="235">
        <f>BO6</f>
        <v>315.66000000000003</v>
      </c>
      <c r="BP57" s="235">
        <f>BP6</f>
        <v>473</v>
      </c>
      <c r="BQ57" s="236">
        <f>BQ6</f>
        <v>473</v>
      </c>
      <c r="BR57" s="222">
        <f>BR6</f>
        <v>0</v>
      </c>
      <c r="BS57" s="230">
        <f>BS6</f>
        <v>5510</v>
      </c>
    </row>
    <row r="59" spans="1:71" ht="41.25" customHeight="1" thickBot="1">
      <c r="C59" s="266" t="s">
        <v>483</v>
      </c>
    </row>
    <row r="60" spans="1:71" s="267" customFormat="1" ht="37.5" customHeight="1" thickBot="1">
      <c r="A60" s="271" t="s">
        <v>353</v>
      </c>
      <c r="C60" s="272" t="s">
        <v>160</v>
      </c>
      <c r="D60" s="273" t="s">
        <v>350</v>
      </c>
      <c r="E60" s="273" t="s">
        <v>349</v>
      </c>
      <c r="F60" s="274" t="s">
        <v>161</v>
      </c>
      <c r="G60" s="269" t="s">
        <v>368</v>
      </c>
      <c r="H60" s="275">
        <v>100</v>
      </c>
      <c r="I60" s="270" t="s">
        <v>172</v>
      </c>
      <c r="J60" s="270" t="s">
        <v>173</v>
      </c>
      <c r="K60" s="270" t="s">
        <v>196</v>
      </c>
      <c r="L60" s="270" t="s">
        <v>175</v>
      </c>
      <c r="M60" s="276" t="s">
        <v>46</v>
      </c>
      <c r="N60" s="277" t="s">
        <v>44</v>
      </c>
      <c r="O60" s="270" t="s">
        <v>172</v>
      </c>
      <c r="P60" s="270" t="s">
        <v>173</v>
      </c>
      <c r="Q60" s="270" t="s">
        <v>179</v>
      </c>
      <c r="R60" s="270" t="s">
        <v>175</v>
      </c>
      <c r="S60" s="276" t="s">
        <v>46</v>
      </c>
      <c r="T60" s="275" t="s">
        <v>47</v>
      </c>
      <c r="U60" s="270" t="s">
        <v>172</v>
      </c>
      <c r="V60" s="270" t="s">
        <v>173</v>
      </c>
      <c r="W60" s="270" t="s">
        <v>177</v>
      </c>
      <c r="X60" s="270" t="s">
        <v>175</v>
      </c>
      <c r="Y60" s="276" t="s">
        <v>46</v>
      </c>
      <c r="Z60" s="275" t="s">
        <v>42</v>
      </c>
      <c r="AA60" s="270" t="s">
        <v>172</v>
      </c>
      <c r="AB60" s="270" t="s">
        <v>173</v>
      </c>
      <c r="AC60" s="270" t="s">
        <v>176</v>
      </c>
      <c r="AD60" s="270" t="s">
        <v>175</v>
      </c>
      <c r="AE60" s="276" t="s">
        <v>46</v>
      </c>
      <c r="AF60" s="275">
        <v>400</v>
      </c>
      <c r="AG60" s="270" t="s">
        <v>172</v>
      </c>
      <c r="AH60" s="270" t="s">
        <v>173</v>
      </c>
      <c r="AI60" s="270" t="s">
        <v>184</v>
      </c>
      <c r="AJ60" s="270" t="s">
        <v>175</v>
      </c>
      <c r="AK60" s="276" t="s">
        <v>46</v>
      </c>
      <c r="AL60" s="275" t="s">
        <v>49</v>
      </c>
      <c r="AM60" s="270" t="s">
        <v>172</v>
      </c>
      <c r="AN60" s="270" t="s">
        <v>173</v>
      </c>
      <c r="AO60" s="270" t="s">
        <v>174</v>
      </c>
      <c r="AP60" s="270" t="s">
        <v>175</v>
      </c>
      <c r="AQ60" s="276" t="s">
        <v>46</v>
      </c>
      <c r="AR60" s="275" t="s">
        <v>50</v>
      </c>
      <c r="AS60" s="270" t="s">
        <v>172</v>
      </c>
      <c r="AT60" s="270" t="s">
        <v>173</v>
      </c>
      <c r="AU60" s="270" t="s">
        <v>186</v>
      </c>
      <c r="AV60" s="270" t="s">
        <v>175</v>
      </c>
      <c r="AW60" s="276" t="s">
        <v>46</v>
      </c>
      <c r="AX60" s="275" t="s">
        <v>43</v>
      </c>
      <c r="AY60" s="270" t="s">
        <v>172</v>
      </c>
      <c r="AZ60" s="270" t="s">
        <v>173</v>
      </c>
      <c r="BA60" s="270" t="s">
        <v>185</v>
      </c>
      <c r="BB60" s="270" t="s">
        <v>175</v>
      </c>
      <c r="BC60" s="276" t="s">
        <v>46</v>
      </c>
      <c r="BD60" s="275" t="s">
        <v>48</v>
      </c>
      <c r="BE60" s="270" t="s">
        <v>172</v>
      </c>
      <c r="BF60" s="270" t="s">
        <v>173</v>
      </c>
      <c r="BG60" s="270" t="s">
        <v>180</v>
      </c>
      <c r="BH60" s="270" t="s">
        <v>175</v>
      </c>
      <c r="BI60" s="276" t="s">
        <v>46</v>
      </c>
      <c r="BJ60" s="335">
        <v>1500</v>
      </c>
      <c r="BK60" s="336"/>
      <c r="BL60" s="268" t="s">
        <v>182</v>
      </c>
      <c r="BM60" s="270" t="s">
        <v>172</v>
      </c>
      <c r="BN60" s="270" t="s">
        <v>173</v>
      </c>
      <c r="BO60" s="270" t="s">
        <v>187</v>
      </c>
      <c r="BP60" s="270" t="s">
        <v>175</v>
      </c>
      <c r="BQ60" s="276" t="s">
        <v>46</v>
      </c>
      <c r="BS60" s="279" t="s">
        <v>183</v>
      </c>
    </row>
    <row r="61" spans="1:71" s="194" customFormat="1" ht="4.5" customHeight="1">
      <c r="A61" s="202"/>
      <c r="C61" s="195"/>
      <c r="D61" s="195"/>
      <c r="E61" s="195"/>
      <c r="F61" s="195"/>
      <c r="G61" s="195"/>
      <c r="H61" s="200"/>
      <c r="M61" s="203"/>
      <c r="N61" s="199"/>
      <c r="S61" s="203"/>
      <c r="T61" s="200"/>
      <c r="Y61" s="203"/>
      <c r="Z61" s="200"/>
      <c r="AE61" s="203"/>
      <c r="AF61" s="200"/>
      <c r="AK61" s="203"/>
      <c r="AL61" s="200"/>
      <c r="AQ61" s="203"/>
      <c r="AR61" s="200"/>
      <c r="AW61" s="203"/>
      <c r="AX61" s="200"/>
      <c r="BC61" s="203"/>
      <c r="BD61" s="200"/>
      <c r="BI61" s="203"/>
      <c r="BJ61" s="204"/>
      <c r="BK61" s="204"/>
      <c r="BL61" s="195"/>
      <c r="BQ61" s="203"/>
      <c r="BS61" s="201"/>
    </row>
    <row r="62" spans="1:71" s="194" customFormat="1" ht="16.5" thickBot="1">
      <c r="A62" s="231">
        <f>_xlfn.RANK.EQ(BS62,BS$62:BS$63,0)</f>
        <v>1</v>
      </c>
      <c r="C62" s="237" t="str">
        <f>C8</f>
        <v>Mark</v>
      </c>
      <c r="D62" s="228" t="str">
        <f>D8</f>
        <v>Line</v>
      </c>
      <c r="E62" s="228" t="str">
        <f>E8</f>
        <v>Liverpool Pembroke &amp; Septon Harriers AC</v>
      </c>
      <c r="F62" s="238" t="str">
        <f>F8</f>
        <v>M55</v>
      </c>
      <c r="G62" s="263">
        <f>Dec_2019!G34</f>
        <v>0</v>
      </c>
      <c r="H62" s="220">
        <f>H8</f>
        <v>13.48</v>
      </c>
      <c r="I62" s="228" t="str">
        <f>I8</f>
        <v>M55 100</v>
      </c>
      <c r="J62" s="228">
        <f>J8</f>
        <v>0.87050000000000005</v>
      </c>
      <c r="K62" s="228">
        <f>K8</f>
        <v>11.74</v>
      </c>
      <c r="L62" s="228">
        <f>L8</f>
        <v>703</v>
      </c>
      <c r="M62" s="234">
        <f>M8</f>
        <v>703</v>
      </c>
      <c r="N62" s="220">
        <f>N8</f>
        <v>4.62</v>
      </c>
      <c r="O62" s="228" t="str">
        <f>O8</f>
        <v>M55 Long</v>
      </c>
      <c r="P62" s="228">
        <f>P8</f>
        <v>1.3121</v>
      </c>
      <c r="Q62" s="228">
        <f>Q8</f>
        <v>6.0600000000000005</v>
      </c>
      <c r="R62" s="228">
        <f>R8</f>
        <v>600</v>
      </c>
      <c r="S62" s="234">
        <f>S8</f>
        <v>600</v>
      </c>
      <c r="T62" s="220">
        <f>T8</f>
        <v>10.61</v>
      </c>
      <c r="U62" s="228" t="str">
        <f>U8</f>
        <v>M55 Shot</v>
      </c>
      <c r="V62" s="228">
        <f>V8</f>
        <v>1.2706</v>
      </c>
      <c r="W62" s="228">
        <f>W8</f>
        <v>13.48</v>
      </c>
      <c r="X62" s="228">
        <f>X8</f>
        <v>697</v>
      </c>
      <c r="Y62" s="234">
        <f>Y8</f>
        <v>697</v>
      </c>
      <c r="Z62" s="220">
        <f>Z8</f>
        <v>1.35</v>
      </c>
      <c r="AA62" s="228" t="str">
        <f>AA8</f>
        <v>M55 High</v>
      </c>
      <c r="AB62" s="228">
        <f>AB8</f>
        <v>1.228</v>
      </c>
      <c r="AC62" s="228">
        <f>AC8</f>
        <v>1.6500000000000001</v>
      </c>
      <c r="AD62" s="228">
        <f>AD8</f>
        <v>504</v>
      </c>
      <c r="AE62" s="234">
        <f>AE8</f>
        <v>504</v>
      </c>
      <c r="AF62" s="220">
        <f>AF8</f>
        <v>78.95</v>
      </c>
      <c r="AG62" s="228" t="str">
        <f>AG8</f>
        <v>M55 400</v>
      </c>
      <c r="AH62" s="228">
        <f>AH8</f>
        <v>0.84540000000000004</v>
      </c>
      <c r="AI62" s="228">
        <f>AI8</f>
        <v>66.75</v>
      </c>
      <c r="AJ62" s="228">
        <f>AJ8</f>
        <v>213</v>
      </c>
      <c r="AK62" s="234">
        <f>AK8</f>
        <v>213</v>
      </c>
      <c r="AL62" s="220">
        <f>AL8</f>
        <v>20.68</v>
      </c>
      <c r="AM62" s="228" t="str">
        <f>AM8</f>
        <v>M55 Hurd</v>
      </c>
      <c r="AN62" s="228">
        <f>AN8</f>
        <v>0.92290000000000005</v>
      </c>
      <c r="AO62" s="228">
        <f>AO8</f>
        <v>19.09</v>
      </c>
      <c r="AP62" s="228">
        <f>AP8</f>
        <v>425</v>
      </c>
      <c r="AQ62" s="234">
        <f>AQ8</f>
        <v>425</v>
      </c>
      <c r="AR62" s="220">
        <f>AR8</f>
        <v>33</v>
      </c>
      <c r="AS62" s="228" t="str">
        <f>AS8</f>
        <v>M55 Disc</v>
      </c>
      <c r="AT62" s="228">
        <f>AT8</f>
        <v>1.1103000000000001</v>
      </c>
      <c r="AU62" s="228">
        <f>AU8</f>
        <v>36.630000000000003</v>
      </c>
      <c r="AV62" s="228">
        <f>AV8</f>
        <v>596</v>
      </c>
      <c r="AW62" s="234">
        <f>AW8</f>
        <v>596</v>
      </c>
      <c r="AX62" s="220">
        <f>AX8</f>
        <v>2.4</v>
      </c>
      <c r="AY62" s="228" t="str">
        <f>AY8</f>
        <v>M55 Pole</v>
      </c>
      <c r="AZ62" s="228">
        <f>AZ8</f>
        <v>1.3182</v>
      </c>
      <c r="BA62" s="228">
        <f>BA8</f>
        <v>3.16</v>
      </c>
      <c r="BB62" s="228">
        <f>BB8</f>
        <v>396</v>
      </c>
      <c r="BC62" s="234">
        <f>BC8</f>
        <v>396</v>
      </c>
      <c r="BD62" s="220">
        <f>BD8</f>
        <v>41.37</v>
      </c>
      <c r="BE62" s="228" t="str">
        <f>BE8</f>
        <v>M55 Jav</v>
      </c>
      <c r="BF62" s="228">
        <f>BF8</f>
        <v>1.3380000000000001</v>
      </c>
      <c r="BG62" s="228">
        <f>BG8</f>
        <v>55.35</v>
      </c>
      <c r="BH62" s="228">
        <f>BH8</f>
        <v>668</v>
      </c>
      <c r="BI62" s="234">
        <f>BI8</f>
        <v>668</v>
      </c>
      <c r="BJ62" s="225">
        <f>BJ8</f>
        <v>8</v>
      </c>
      <c r="BK62" s="206">
        <f>BK8</f>
        <v>18.09</v>
      </c>
      <c r="BL62" s="228">
        <f>BL8</f>
        <v>498.09</v>
      </c>
      <c r="BM62" s="228" t="str">
        <f>BM8</f>
        <v>M55 1500</v>
      </c>
      <c r="BN62" s="228">
        <f>BN8</f>
        <v>0.8337</v>
      </c>
      <c r="BO62" s="228">
        <f>BO8</f>
        <v>415.26</v>
      </c>
      <c r="BP62" s="228">
        <f>BP8</f>
        <v>84</v>
      </c>
      <c r="BQ62" s="234">
        <f>BQ8</f>
        <v>84</v>
      </c>
      <c r="BR62" s="222">
        <f>Dec_2019!BR34</f>
        <v>0</v>
      </c>
      <c r="BS62" s="229">
        <f>BS8</f>
        <v>4886</v>
      </c>
    </row>
    <row r="63" spans="1:71" s="194" customFormat="1">
      <c r="A63" s="246">
        <f>_xlfn.RANK.EQ(BS63,BS$62:BS$63,0)</f>
        <v>2</v>
      </c>
      <c r="C63" s="241" t="str">
        <f>C13</f>
        <v>Geoff</v>
      </c>
      <c r="D63" s="242" t="str">
        <f>D13</f>
        <v>Butler</v>
      </c>
      <c r="E63" s="242" t="str">
        <f>E13</f>
        <v>BMHAC</v>
      </c>
      <c r="F63" s="243" t="str">
        <f>F13</f>
        <v>M50</v>
      </c>
      <c r="G63" s="263" t="str">
        <f>G9</f>
        <v>M00</v>
      </c>
      <c r="H63" s="219">
        <f>H9</f>
        <v>11.97</v>
      </c>
      <c r="I63" s="242" t="str">
        <f>I9</f>
        <v>M00 100</v>
      </c>
      <c r="J63" s="242">
        <f>J9</f>
        <v>1</v>
      </c>
      <c r="K63" s="242">
        <f>K9</f>
        <v>11.97</v>
      </c>
      <c r="L63" s="242">
        <f>L9</f>
        <v>657</v>
      </c>
      <c r="M63" s="244">
        <f>M9</f>
        <v>657</v>
      </c>
      <c r="N63" s="219">
        <f>N9</f>
        <v>5.38</v>
      </c>
      <c r="O63" s="242" t="str">
        <f>O9</f>
        <v>M00 Long</v>
      </c>
      <c r="P63" s="242">
        <f>P9</f>
        <v>1</v>
      </c>
      <c r="Q63" s="242">
        <f>Q9</f>
        <v>5.38</v>
      </c>
      <c r="R63" s="242">
        <f>R9</f>
        <v>457</v>
      </c>
      <c r="S63" s="244">
        <f>S9</f>
        <v>457</v>
      </c>
      <c r="T63" s="219">
        <f>T9</f>
        <v>8.32</v>
      </c>
      <c r="U63" s="242" t="str">
        <f>U9</f>
        <v>M00 Shot</v>
      </c>
      <c r="V63" s="242">
        <f>V9</f>
        <v>1</v>
      </c>
      <c r="W63" s="242">
        <f>W9</f>
        <v>8.32</v>
      </c>
      <c r="X63" s="242">
        <f>X9</f>
        <v>385</v>
      </c>
      <c r="Y63" s="244">
        <f>Y9</f>
        <v>385</v>
      </c>
      <c r="Z63" s="219">
        <f>Z9</f>
        <v>1.55</v>
      </c>
      <c r="AA63" s="242" t="str">
        <f>AA9</f>
        <v>M00 High</v>
      </c>
      <c r="AB63" s="242">
        <f>AB9</f>
        <v>1</v>
      </c>
      <c r="AC63" s="242">
        <f>AC9</f>
        <v>1.55</v>
      </c>
      <c r="AD63" s="242">
        <f>AD9</f>
        <v>426</v>
      </c>
      <c r="AE63" s="244">
        <f>AE9</f>
        <v>426</v>
      </c>
      <c r="AF63" s="219">
        <f>AF9</f>
        <v>52.19</v>
      </c>
      <c r="AG63" s="242" t="str">
        <f>AG9</f>
        <v>M00 400</v>
      </c>
      <c r="AH63" s="242">
        <f>AH9</f>
        <v>1</v>
      </c>
      <c r="AI63" s="242">
        <f>AI9</f>
        <v>52.19</v>
      </c>
      <c r="AJ63" s="242">
        <f>AJ9</f>
        <v>716</v>
      </c>
      <c r="AK63" s="244">
        <f>AK9</f>
        <v>716</v>
      </c>
      <c r="AL63" s="219">
        <f>AL9</f>
        <v>19.25</v>
      </c>
      <c r="AM63" s="242" t="str">
        <f>AM9</f>
        <v>M00 Hurd</v>
      </c>
      <c r="AN63" s="242">
        <f>AN9</f>
        <v>1</v>
      </c>
      <c r="AO63" s="242">
        <f>AO9</f>
        <v>19.25</v>
      </c>
      <c r="AP63" s="242">
        <f>AP9</f>
        <v>411</v>
      </c>
      <c r="AQ63" s="244">
        <f>AQ9</f>
        <v>411</v>
      </c>
      <c r="AR63" s="219">
        <f>AR9</f>
        <v>22.58</v>
      </c>
      <c r="AS63" s="242" t="str">
        <f>AS9</f>
        <v>M00 Disc</v>
      </c>
      <c r="AT63" s="242">
        <f>AT9</f>
        <v>1</v>
      </c>
      <c r="AU63" s="242">
        <f>AU9</f>
        <v>22.580000000000002</v>
      </c>
      <c r="AV63" s="242">
        <f>AV9</f>
        <v>321</v>
      </c>
      <c r="AW63" s="244">
        <f>AW9</f>
        <v>321</v>
      </c>
      <c r="AX63" s="219">
        <f>AX9</f>
        <v>3.6</v>
      </c>
      <c r="AY63" s="242" t="str">
        <f>AY9</f>
        <v>M00 Pole</v>
      </c>
      <c r="AZ63" s="242">
        <f>AZ9</f>
        <v>1</v>
      </c>
      <c r="BA63" s="242">
        <f>BA9</f>
        <v>3.6</v>
      </c>
      <c r="BB63" s="242">
        <f>BB9</f>
        <v>509</v>
      </c>
      <c r="BC63" s="244">
        <f>BC9</f>
        <v>509</v>
      </c>
      <c r="BD63" s="219">
        <f>BD9</f>
        <v>33.24</v>
      </c>
      <c r="BE63" s="242" t="str">
        <f>BE9</f>
        <v>M00 Jav</v>
      </c>
      <c r="BF63" s="242">
        <f>BF9</f>
        <v>1</v>
      </c>
      <c r="BG63" s="242">
        <f>BG9</f>
        <v>33.24</v>
      </c>
      <c r="BH63" s="242">
        <f>BH9</f>
        <v>345</v>
      </c>
      <c r="BI63" s="244">
        <f>BI9</f>
        <v>345</v>
      </c>
      <c r="BJ63" s="223">
        <f>BJ9</f>
        <v>4</v>
      </c>
      <c r="BK63" s="224">
        <f>BK9</f>
        <v>59.83</v>
      </c>
      <c r="BL63" s="242">
        <f>BL9</f>
        <v>299.83</v>
      </c>
      <c r="BM63" s="242" t="str">
        <f>BM9</f>
        <v>M00 1500</v>
      </c>
      <c r="BN63" s="242">
        <f>BN9</f>
        <v>1</v>
      </c>
      <c r="BO63" s="242">
        <f>BO9</f>
        <v>299.83</v>
      </c>
      <c r="BP63" s="242">
        <f>BP9</f>
        <v>561</v>
      </c>
      <c r="BQ63" s="244">
        <f>BQ9</f>
        <v>561</v>
      </c>
      <c r="BR63" s="222">
        <f>BR9</f>
        <v>0</v>
      </c>
      <c r="BS63" s="245">
        <f>BS13</f>
        <v>4015</v>
      </c>
    </row>
    <row r="65" spans="1:71" ht="41.25" customHeight="1" thickBot="1">
      <c r="C65" s="266" t="s">
        <v>484</v>
      </c>
    </row>
    <row r="66" spans="1:71" s="267" customFormat="1" ht="37.5" customHeight="1" thickBot="1">
      <c r="A66" s="271" t="s">
        <v>353</v>
      </c>
      <c r="C66" s="272" t="s">
        <v>160</v>
      </c>
      <c r="D66" s="273" t="s">
        <v>350</v>
      </c>
      <c r="E66" s="273" t="s">
        <v>349</v>
      </c>
      <c r="F66" s="274" t="s">
        <v>161</v>
      </c>
      <c r="G66" s="269" t="s">
        <v>368</v>
      </c>
      <c r="H66" s="275">
        <v>100</v>
      </c>
      <c r="I66" s="270" t="s">
        <v>172</v>
      </c>
      <c r="J66" s="270" t="s">
        <v>173</v>
      </c>
      <c r="K66" s="270" t="s">
        <v>196</v>
      </c>
      <c r="L66" s="270" t="s">
        <v>175</v>
      </c>
      <c r="M66" s="276" t="s">
        <v>46</v>
      </c>
      <c r="N66" s="277" t="s">
        <v>44</v>
      </c>
      <c r="O66" s="270" t="s">
        <v>172</v>
      </c>
      <c r="P66" s="270" t="s">
        <v>173</v>
      </c>
      <c r="Q66" s="270" t="s">
        <v>179</v>
      </c>
      <c r="R66" s="270" t="s">
        <v>175</v>
      </c>
      <c r="S66" s="276" t="s">
        <v>46</v>
      </c>
      <c r="T66" s="275" t="s">
        <v>47</v>
      </c>
      <c r="U66" s="270" t="s">
        <v>172</v>
      </c>
      <c r="V66" s="270" t="s">
        <v>173</v>
      </c>
      <c r="W66" s="270" t="s">
        <v>177</v>
      </c>
      <c r="X66" s="270" t="s">
        <v>175</v>
      </c>
      <c r="Y66" s="276" t="s">
        <v>46</v>
      </c>
      <c r="Z66" s="275" t="s">
        <v>42</v>
      </c>
      <c r="AA66" s="270" t="s">
        <v>172</v>
      </c>
      <c r="AB66" s="270" t="s">
        <v>173</v>
      </c>
      <c r="AC66" s="270" t="s">
        <v>176</v>
      </c>
      <c r="AD66" s="270" t="s">
        <v>175</v>
      </c>
      <c r="AE66" s="276" t="s">
        <v>46</v>
      </c>
      <c r="AF66" s="275">
        <v>400</v>
      </c>
      <c r="AG66" s="270" t="s">
        <v>172</v>
      </c>
      <c r="AH66" s="270" t="s">
        <v>173</v>
      </c>
      <c r="AI66" s="270" t="s">
        <v>184</v>
      </c>
      <c r="AJ66" s="270" t="s">
        <v>175</v>
      </c>
      <c r="AK66" s="276" t="s">
        <v>46</v>
      </c>
      <c r="AL66" s="275" t="s">
        <v>49</v>
      </c>
      <c r="AM66" s="270" t="s">
        <v>172</v>
      </c>
      <c r="AN66" s="270" t="s">
        <v>173</v>
      </c>
      <c r="AO66" s="270" t="s">
        <v>174</v>
      </c>
      <c r="AP66" s="270" t="s">
        <v>175</v>
      </c>
      <c r="AQ66" s="276" t="s">
        <v>46</v>
      </c>
      <c r="AR66" s="275" t="s">
        <v>50</v>
      </c>
      <c r="AS66" s="270" t="s">
        <v>172</v>
      </c>
      <c r="AT66" s="270" t="s">
        <v>173</v>
      </c>
      <c r="AU66" s="270" t="s">
        <v>186</v>
      </c>
      <c r="AV66" s="270" t="s">
        <v>175</v>
      </c>
      <c r="AW66" s="276" t="s">
        <v>46</v>
      </c>
      <c r="AX66" s="275" t="s">
        <v>43</v>
      </c>
      <c r="AY66" s="270" t="s">
        <v>172</v>
      </c>
      <c r="AZ66" s="270" t="s">
        <v>173</v>
      </c>
      <c r="BA66" s="270" t="s">
        <v>185</v>
      </c>
      <c r="BB66" s="270" t="s">
        <v>175</v>
      </c>
      <c r="BC66" s="276" t="s">
        <v>46</v>
      </c>
      <c r="BD66" s="275" t="s">
        <v>48</v>
      </c>
      <c r="BE66" s="270" t="s">
        <v>172</v>
      </c>
      <c r="BF66" s="270" t="s">
        <v>173</v>
      </c>
      <c r="BG66" s="270" t="s">
        <v>180</v>
      </c>
      <c r="BH66" s="270" t="s">
        <v>175</v>
      </c>
      <c r="BI66" s="276" t="s">
        <v>46</v>
      </c>
      <c r="BJ66" s="335">
        <v>1500</v>
      </c>
      <c r="BK66" s="336"/>
      <c r="BL66" s="268" t="s">
        <v>182</v>
      </c>
      <c r="BM66" s="270" t="s">
        <v>172</v>
      </c>
      <c r="BN66" s="270" t="s">
        <v>173</v>
      </c>
      <c r="BO66" s="270" t="s">
        <v>187</v>
      </c>
      <c r="BP66" s="270" t="s">
        <v>175</v>
      </c>
      <c r="BQ66" s="276" t="s">
        <v>46</v>
      </c>
      <c r="BS66" s="279" t="s">
        <v>183</v>
      </c>
    </row>
    <row r="67" spans="1:71" s="194" customFormat="1" ht="4.5" customHeight="1" thickBot="1">
      <c r="A67" s="202"/>
      <c r="C67" s="195"/>
      <c r="D67" s="195"/>
      <c r="E67" s="195"/>
      <c r="F67" s="195"/>
      <c r="G67" s="195"/>
      <c r="H67" s="200"/>
      <c r="M67" s="203"/>
      <c r="N67" s="199"/>
      <c r="S67" s="203"/>
      <c r="T67" s="200"/>
      <c r="Y67" s="203"/>
      <c r="Z67" s="200"/>
      <c r="AE67" s="203"/>
      <c r="AF67" s="200"/>
      <c r="AK67" s="203"/>
      <c r="AL67" s="200"/>
      <c r="AQ67" s="203"/>
      <c r="AR67" s="200"/>
      <c r="AW67" s="203"/>
      <c r="AX67" s="200"/>
      <c r="BC67" s="203"/>
      <c r="BD67" s="200"/>
      <c r="BI67" s="203"/>
      <c r="BJ67" s="204"/>
      <c r="BK67" s="204"/>
      <c r="BL67" s="195"/>
      <c r="BQ67" s="203"/>
      <c r="BS67" s="201"/>
    </row>
    <row r="68" spans="1:71" s="194" customFormat="1">
      <c r="A68" s="246">
        <f>_xlfn.RANK.EQ(BS68,BS$68:BS$69,0)</f>
        <v>2</v>
      </c>
      <c r="C68" s="241" t="str">
        <f>C11</f>
        <v>Ronan</v>
      </c>
      <c r="D68" s="242" t="str">
        <f>D11</f>
        <v>Gately</v>
      </c>
      <c r="E68" s="242" t="str">
        <f>E11</f>
        <v>Dundrum South Dublin</v>
      </c>
      <c r="F68" s="243" t="str">
        <f>F11</f>
        <v>M50</v>
      </c>
      <c r="G68" s="263" t="str">
        <f>G11</f>
        <v>M50</v>
      </c>
      <c r="H68" s="219">
        <f>H11</f>
        <v>13.42</v>
      </c>
      <c r="I68" s="242" t="str">
        <f>I11</f>
        <v>M50 100</v>
      </c>
      <c r="J68" s="242">
        <f>J11</f>
        <v>0.89959999999999996</v>
      </c>
      <c r="K68" s="242">
        <f>K11</f>
        <v>12.08</v>
      </c>
      <c r="L68" s="242">
        <f>L11</f>
        <v>635</v>
      </c>
      <c r="M68" s="244">
        <f>M11</f>
        <v>635</v>
      </c>
      <c r="N68" s="219">
        <f>N11</f>
        <v>4.55</v>
      </c>
      <c r="O68" s="242" t="str">
        <f>O11</f>
        <v>M50 Long</v>
      </c>
      <c r="P68" s="242">
        <f>P11</f>
        <v>1.2285999999999999</v>
      </c>
      <c r="Q68" s="242">
        <f>Q11</f>
        <v>5.59</v>
      </c>
      <c r="R68" s="242">
        <f>R11</f>
        <v>500</v>
      </c>
      <c r="S68" s="244">
        <f>S11</f>
        <v>500</v>
      </c>
      <c r="T68" s="219">
        <f>T11</f>
        <v>9.16</v>
      </c>
      <c r="U68" s="242" t="str">
        <f>U11</f>
        <v>M50 Shot</v>
      </c>
      <c r="V68" s="242">
        <f>V11</f>
        <v>1.1720999999999999</v>
      </c>
      <c r="W68" s="242">
        <f>W11</f>
        <v>10.73</v>
      </c>
      <c r="X68" s="242">
        <f>X11</f>
        <v>530</v>
      </c>
      <c r="Y68" s="244">
        <f>Y11</f>
        <v>530</v>
      </c>
      <c r="Z68" s="219">
        <f>Z11</f>
        <v>1.45</v>
      </c>
      <c r="AA68" s="242" t="str">
        <f>AA11</f>
        <v>M50 High</v>
      </c>
      <c r="AB68" s="242">
        <f>AB11</f>
        <v>1.1617</v>
      </c>
      <c r="AC68" s="242">
        <f>AC11</f>
        <v>1.68</v>
      </c>
      <c r="AD68" s="242">
        <f>AD11</f>
        <v>528</v>
      </c>
      <c r="AE68" s="244">
        <f>AE11</f>
        <v>528</v>
      </c>
      <c r="AF68" s="219">
        <f>AF11</f>
        <v>62.6</v>
      </c>
      <c r="AG68" s="242" t="str">
        <f>AG11</f>
        <v>M50 400</v>
      </c>
      <c r="AH68" s="242">
        <f>AH11</f>
        <v>0.87539999999999996</v>
      </c>
      <c r="AI68" s="242">
        <f>AI11</f>
        <v>54.81</v>
      </c>
      <c r="AJ68" s="242">
        <f>AJ11</f>
        <v>606</v>
      </c>
      <c r="AK68" s="244">
        <f>AK11</f>
        <v>606</v>
      </c>
      <c r="AL68" s="219">
        <f>AL11</f>
        <v>21.69</v>
      </c>
      <c r="AM68" s="242" t="str">
        <f>AM11</f>
        <v>M50 Hurd</v>
      </c>
      <c r="AN68" s="242">
        <f>AN11</f>
        <v>0.96040000000000003</v>
      </c>
      <c r="AO68" s="242">
        <f>AO11</f>
        <v>20.84</v>
      </c>
      <c r="AP68" s="242">
        <f>AP11</f>
        <v>286</v>
      </c>
      <c r="AQ68" s="244">
        <f>AQ11</f>
        <v>286</v>
      </c>
      <c r="AR68" s="219">
        <f>AR11</f>
        <v>24.58</v>
      </c>
      <c r="AS68" s="242" t="str">
        <f>AS11</f>
        <v>M50 Disc</v>
      </c>
      <c r="AT68" s="242">
        <f>AT11</f>
        <v>1.0218</v>
      </c>
      <c r="AU68" s="242">
        <f>AU11</f>
        <v>25.11</v>
      </c>
      <c r="AV68" s="242">
        <f>AV11</f>
        <v>369</v>
      </c>
      <c r="AW68" s="244">
        <f>AW11</f>
        <v>369</v>
      </c>
      <c r="AX68" s="219">
        <f>AX11</f>
        <v>2.1</v>
      </c>
      <c r="AY68" s="242" t="str">
        <f>AY11</f>
        <v>M50 Pole</v>
      </c>
      <c r="AZ68" s="242">
        <f>AZ11</f>
        <v>1.2272000000000001</v>
      </c>
      <c r="BA68" s="242">
        <f>BA11</f>
        <v>2.57</v>
      </c>
      <c r="BB68" s="242">
        <f>BB11</f>
        <v>257</v>
      </c>
      <c r="BC68" s="244">
        <f>BC11</f>
        <v>257</v>
      </c>
      <c r="BD68" s="219">
        <f>BD11</f>
        <v>24.84</v>
      </c>
      <c r="BE68" s="242" t="str">
        <f>BE11</f>
        <v>M50 Jav</v>
      </c>
      <c r="BF68" s="242">
        <f>BF11</f>
        <v>1.2278</v>
      </c>
      <c r="BG68" s="242">
        <f>BG11</f>
        <v>30.490000000000002</v>
      </c>
      <c r="BH68" s="242">
        <f>BH11</f>
        <v>306</v>
      </c>
      <c r="BI68" s="244">
        <f>BI11</f>
        <v>306</v>
      </c>
      <c r="BJ68" s="223">
        <f>BJ11</f>
        <v>6</v>
      </c>
      <c r="BK68" s="224">
        <f>BK11</f>
        <v>27.49</v>
      </c>
      <c r="BL68" s="242">
        <f>BL11</f>
        <v>387.49</v>
      </c>
      <c r="BM68" s="242" t="str">
        <f>BM11</f>
        <v>M50 1500</v>
      </c>
      <c r="BN68" s="242">
        <f>BN11</f>
        <v>0.87309999999999999</v>
      </c>
      <c r="BO68" s="242">
        <f>BO11</f>
        <v>338.32</v>
      </c>
      <c r="BP68" s="242">
        <f>BP11</f>
        <v>359</v>
      </c>
      <c r="BQ68" s="244">
        <f>BQ11</f>
        <v>359</v>
      </c>
      <c r="BR68" s="222">
        <f>BR11</f>
        <v>0</v>
      </c>
      <c r="BS68" s="245">
        <f>BS11</f>
        <v>4376</v>
      </c>
    </row>
    <row r="69" spans="1:71" s="194" customFormat="1" ht="16.5" thickBot="1">
      <c r="A69" s="232">
        <f>_xlfn.RANK.EQ(BS69,BS$68:BS$69,0)</f>
        <v>1</v>
      </c>
      <c r="C69" s="239" t="str">
        <f>C9</f>
        <v>Dave</v>
      </c>
      <c r="D69" s="235" t="str">
        <f>D9</f>
        <v>Awde</v>
      </c>
      <c r="E69" s="235" t="str">
        <f>E9</f>
        <v>Woking AC</v>
      </c>
      <c r="F69" s="240" t="str">
        <f>F9</f>
        <v>SM</v>
      </c>
      <c r="G69" s="263" t="str">
        <f>G10</f>
        <v>W45</v>
      </c>
      <c r="H69" s="221">
        <f>H10</f>
        <v>15.91</v>
      </c>
      <c r="I69" s="235" t="str">
        <f>I10</f>
        <v>W45 100</v>
      </c>
      <c r="J69" s="235">
        <f>J10</f>
        <v>0.91959999999999997</v>
      </c>
      <c r="K69" s="235">
        <f>K10</f>
        <v>14.64</v>
      </c>
      <c r="L69" s="235">
        <f>L10</f>
        <v>508</v>
      </c>
      <c r="M69" s="236">
        <f>M10</f>
        <v>508</v>
      </c>
      <c r="N69" s="221">
        <f>N10</f>
        <v>4</v>
      </c>
      <c r="O69" s="235" t="str">
        <f>O10</f>
        <v>W45 Long</v>
      </c>
      <c r="P69" s="235">
        <f>P10</f>
        <v>1.1776</v>
      </c>
      <c r="Q69" s="235">
        <f>Q10</f>
        <v>4.71</v>
      </c>
      <c r="R69" s="235">
        <f>R10</f>
        <v>482</v>
      </c>
      <c r="S69" s="236">
        <f>S10</f>
        <v>482</v>
      </c>
      <c r="T69" s="221">
        <f>T10</f>
        <v>7.54</v>
      </c>
      <c r="U69" s="235" t="str">
        <f>U10</f>
        <v>W45 Shot</v>
      </c>
      <c r="V69" s="235">
        <f>V10</f>
        <v>1.1942999999999999</v>
      </c>
      <c r="W69" s="235">
        <f>W10</f>
        <v>9</v>
      </c>
      <c r="X69" s="235">
        <f>X10</f>
        <v>464</v>
      </c>
      <c r="Y69" s="236">
        <f>Y10</f>
        <v>464</v>
      </c>
      <c r="Z69" s="221">
        <f>Z10</f>
        <v>1.3</v>
      </c>
      <c r="AA69" s="235" t="str">
        <f>AA10</f>
        <v>W45 High</v>
      </c>
      <c r="AB69" s="235">
        <f>AB10</f>
        <v>1.1614</v>
      </c>
      <c r="AC69" s="235">
        <f>AC10</f>
        <v>1.5</v>
      </c>
      <c r="AD69" s="235">
        <f>AD10</f>
        <v>621</v>
      </c>
      <c r="AE69" s="236">
        <f>AE10</f>
        <v>621</v>
      </c>
      <c r="AF69" s="221">
        <f>AF10</f>
        <v>77.2</v>
      </c>
      <c r="AG69" s="235" t="str">
        <f>AG10</f>
        <v>W45 400</v>
      </c>
      <c r="AH69" s="235">
        <f>AH10</f>
        <v>0.89829999999999999</v>
      </c>
      <c r="AI69" s="235">
        <f>AI10</f>
        <v>69.350000000000009</v>
      </c>
      <c r="AJ69" s="235">
        <f>AJ10</f>
        <v>371</v>
      </c>
      <c r="AK69" s="236">
        <f>AK10</f>
        <v>371</v>
      </c>
      <c r="AL69" s="221">
        <f>AL10</f>
        <v>16.3</v>
      </c>
      <c r="AM69" s="235" t="str">
        <f>AM10</f>
        <v>W45 Hurd</v>
      </c>
      <c r="AN69" s="235">
        <f>AN10</f>
        <v>1.0913999999999999</v>
      </c>
      <c r="AO69" s="235">
        <f>AO10</f>
        <v>17.79</v>
      </c>
      <c r="AP69" s="235">
        <f>AP10</f>
        <v>510</v>
      </c>
      <c r="AQ69" s="236">
        <f>AQ10</f>
        <v>510</v>
      </c>
      <c r="AR69" s="221">
        <f>AR10</f>
        <v>14.44</v>
      </c>
      <c r="AS69" s="235" t="str">
        <f>AS10</f>
        <v>W45 Disc</v>
      </c>
      <c r="AT69" s="235">
        <f>AT10</f>
        <v>1.2058</v>
      </c>
      <c r="AU69" s="235">
        <f>AU10</f>
        <v>17.41</v>
      </c>
      <c r="AV69" s="235">
        <f>AV10</f>
        <v>232</v>
      </c>
      <c r="AW69" s="236">
        <f>AW10</f>
        <v>232</v>
      </c>
      <c r="AX69" s="221">
        <f>AX10</f>
        <v>2.2000000000000002</v>
      </c>
      <c r="AY69" s="235" t="str">
        <f>AY10</f>
        <v>W45 Pole</v>
      </c>
      <c r="AZ69" s="235">
        <f>AZ10</f>
        <v>1.2159</v>
      </c>
      <c r="BA69" s="235">
        <f>BA10</f>
        <v>2.67</v>
      </c>
      <c r="BB69" s="235">
        <f>BB10</f>
        <v>441</v>
      </c>
      <c r="BC69" s="236">
        <f>BC10</f>
        <v>441</v>
      </c>
      <c r="BD69" s="221">
        <f>BD10</f>
        <v>19.45</v>
      </c>
      <c r="BE69" s="235" t="str">
        <f>BE10</f>
        <v>W45 Jav</v>
      </c>
      <c r="BF69" s="235">
        <f>BF10</f>
        <v>1.2479</v>
      </c>
      <c r="BG69" s="235">
        <f>BG10</f>
        <v>24.27</v>
      </c>
      <c r="BH69" s="235">
        <f>BH10</f>
        <v>369</v>
      </c>
      <c r="BI69" s="236">
        <f>BI10</f>
        <v>369</v>
      </c>
      <c r="BJ69" s="226">
        <f>BJ10</f>
        <v>6</v>
      </c>
      <c r="BK69" s="227">
        <f>BK10</f>
        <v>9.2200000000000006</v>
      </c>
      <c r="BL69" s="235">
        <f>BL10</f>
        <v>369.22</v>
      </c>
      <c r="BM69" s="235" t="str">
        <f>BM10</f>
        <v>W45 1500</v>
      </c>
      <c r="BN69" s="235">
        <f>BN10</f>
        <v>0.9042</v>
      </c>
      <c r="BO69" s="235">
        <f>BO10</f>
        <v>333.85</v>
      </c>
      <c r="BP69" s="235">
        <f>BP10</f>
        <v>617</v>
      </c>
      <c r="BQ69" s="236">
        <f>BQ10</f>
        <v>617</v>
      </c>
      <c r="BR69" s="222">
        <f>BR10</f>
        <v>0</v>
      </c>
      <c r="BS69" s="230">
        <f>BS9</f>
        <v>4788</v>
      </c>
    </row>
    <row r="71" spans="1:71" ht="41.25" customHeight="1" thickBot="1">
      <c r="C71" s="266" t="s">
        <v>485</v>
      </c>
    </row>
    <row r="72" spans="1:71" s="267" customFormat="1" ht="37.5" customHeight="1" thickBot="1">
      <c r="A72" s="271" t="s">
        <v>353</v>
      </c>
      <c r="C72" s="272" t="s">
        <v>160</v>
      </c>
      <c r="D72" s="273" t="s">
        <v>350</v>
      </c>
      <c r="E72" s="273" t="s">
        <v>349</v>
      </c>
      <c r="F72" s="274" t="s">
        <v>161</v>
      </c>
      <c r="G72" s="269" t="s">
        <v>368</v>
      </c>
      <c r="H72" s="275">
        <v>100</v>
      </c>
      <c r="I72" s="270" t="s">
        <v>172</v>
      </c>
      <c r="J72" s="270" t="s">
        <v>173</v>
      </c>
      <c r="K72" s="270" t="s">
        <v>196</v>
      </c>
      <c r="L72" s="270" t="s">
        <v>175</v>
      </c>
      <c r="M72" s="276" t="s">
        <v>46</v>
      </c>
      <c r="N72" s="277" t="s">
        <v>44</v>
      </c>
      <c r="O72" s="270" t="s">
        <v>172</v>
      </c>
      <c r="P72" s="270" t="s">
        <v>173</v>
      </c>
      <c r="Q72" s="270" t="s">
        <v>179</v>
      </c>
      <c r="R72" s="270" t="s">
        <v>175</v>
      </c>
      <c r="S72" s="276" t="s">
        <v>46</v>
      </c>
      <c r="T72" s="275" t="s">
        <v>47</v>
      </c>
      <c r="U72" s="270" t="s">
        <v>172</v>
      </c>
      <c r="V72" s="270" t="s">
        <v>173</v>
      </c>
      <c r="W72" s="270" t="s">
        <v>177</v>
      </c>
      <c r="X72" s="270" t="s">
        <v>175</v>
      </c>
      <c r="Y72" s="276" t="s">
        <v>46</v>
      </c>
      <c r="Z72" s="275" t="s">
        <v>42</v>
      </c>
      <c r="AA72" s="270" t="s">
        <v>172</v>
      </c>
      <c r="AB72" s="270" t="s">
        <v>173</v>
      </c>
      <c r="AC72" s="270" t="s">
        <v>176</v>
      </c>
      <c r="AD72" s="270" t="s">
        <v>175</v>
      </c>
      <c r="AE72" s="276" t="s">
        <v>46</v>
      </c>
      <c r="AF72" s="275">
        <v>400</v>
      </c>
      <c r="AG72" s="270" t="s">
        <v>172</v>
      </c>
      <c r="AH72" s="270" t="s">
        <v>173</v>
      </c>
      <c r="AI72" s="270" t="s">
        <v>184</v>
      </c>
      <c r="AJ72" s="270" t="s">
        <v>175</v>
      </c>
      <c r="AK72" s="276" t="s">
        <v>46</v>
      </c>
      <c r="AL72" s="275" t="s">
        <v>49</v>
      </c>
      <c r="AM72" s="270" t="s">
        <v>172</v>
      </c>
      <c r="AN72" s="270" t="s">
        <v>173</v>
      </c>
      <c r="AO72" s="270" t="s">
        <v>174</v>
      </c>
      <c r="AP72" s="270" t="s">
        <v>175</v>
      </c>
      <c r="AQ72" s="276" t="s">
        <v>46</v>
      </c>
      <c r="AR72" s="275" t="s">
        <v>50</v>
      </c>
      <c r="AS72" s="270" t="s">
        <v>172</v>
      </c>
      <c r="AT72" s="270" t="s">
        <v>173</v>
      </c>
      <c r="AU72" s="270" t="s">
        <v>186</v>
      </c>
      <c r="AV72" s="270" t="s">
        <v>175</v>
      </c>
      <c r="AW72" s="276" t="s">
        <v>46</v>
      </c>
      <c r="AX72" s="275" t="s">
        <v>43</v>
      </c>
      <c r="AY72" s="270" t="s">
        <v>172</v>
      </c>
      <c r="AZ72" s="270" t="s">
        <v>173</v>
      </c>
      <c r="BA72" s="270" t="s">
        <v>185</v>
      </c>
      <c r="BB72" s="270" t="s">
        <v>175</v>
      </c>
      <c r="BC72" s="276" t="s">
        <v>46</v>
      </c>
      <c r="BD72" s="275" t="s">
        <v>48</v>
      </c>
      <c r="BE72" s="270" t="s">
        <v>172</v>
      </c>
      <c r="BF72" s="270" t="s">
        <v>173</v>
      </c>
      <c r="BG72" s="270" t="s">
        <v>180</v>
      </c>
      <c r="BH72" s="270" t="s">
        <v>175</v>
      </c>
      <c r="BI72" s="276" t="s">
        <v>46</v>
      </c>
      <c r="BJ72" s="335">
        <v>1500</v>
      </c>
      <c r="BK72" s="336"/>
      <c r="BL72" s="268" t="s">
        <v>182</v>
      </c>
      <c r="BM72" s="270" t="s">
        <v>172</v>
      </c>
      <c r="BN72" s="270" t="s">
        <v>173</v>
      </c>
      <c r="BO72" s="270" t="s">
        <v>187</v>
      </c>
      <c r="BP72" s="270" t="s">
        <v>175</v>
      </c>
      <c r="BQ72" s="276" t="s">
        <v>46</v>
      </c>
      <c r="BS72" s="279" t="s">
        <v>183</v>
      </c>
    </row>
    <row r="73" spans="1:71" s="194" customFormat="1" ht="4.5" customHeight="1" thickBot="1">
      <c r="A73" s="202"/>
      <c r="C73" s="195"/>
      <c r="D73" s="195"/>
      <c r="E73" s="195"/>
      <c r="F73" s="195"/>
      <c r="G73" s="195"/>
      <c r="H73" s="200"/>
      <c r="M73" s="203"/>
      <c r="N73" s="199"/>
      <c r="S73" s="203"/>
      <c r="T73" s="200"/>
      <c r="Y73" s="203"/>
      <c r="Z73" s="200"/>
      <c r="AE73" s="203"/>
      <c r="AF73" s="200"/>
      <c r="AK73" s="203"/>
      <c r="AL73" s="200"/>
      <c r="AQ73" s="203"/>
      <c r="AR73" s="200"/>
      <c r="AW73" s="203"/>
      <c r="AX73" s="200"/>
      <c r="BC73" s="203"/>
      <c r="BD73" s="200"/>
      <c r="BI73" s="203"/>
      <c r="BJ73" s="204"/>
      <c r="BK73" s="204"/>
      <c r="BL73" s="195"/>
      <c r="BQ73" s="203"/>
      <c r="BS73" s="201"/>
    </row>
    <row r="74" spans="1:71" s="194" customFormat="1">
      <c r="A74" s="246">
        <v>1</v>
      </c>
      <c r="C74" s="241" t="s">
        <v>401</v>
      </c>
      <c r="D74" s="242" t="s">
        <v>402</v>
      </c>
      <c r="E74" s="242" t="s">
        <v>403</v>
      </c>
      <c r="F74" s="243" t="s">
        <v>167</v>
      </c>
      <c r="G74" s="263" t="s">
        <v>167</v>
      </c>
      <c r="H74" s="219">
        <v>13.48</v>
      </c>
      <c r="I74" s="242" t="s">
        <v>262</v>
      </c>
      <c r="J74" s="242">
        <v>0.87050000000000005</v>
      </c>
      <c r="K74" s="242">
        <v>11.74</v>
      </c>
      <c r="L74" s="242">
        <v>703</v>
      </c>
      <c r="M74" s="244">
        <v>703</v>
      </c>
      <c r="N74" s="219">
        <v>4.62</v>
      </c>
      <c r="O74" s="242" t="s">
        <v>268</v>
      </c>
      <c r="P74" s="242">
        <v>1.3121</v>
      </c>
      <c r="Q74" s="242">
        <v>6.0600000000000005</v>
      </c>
      <c r="R74" s="242">
        <v>600</v>
      </c>
      <c r="S74" s="244">
        <v>600</v>
      </c>
      <c r="T74" s="219">
        <v>10.61</v>
      </c>
      <c r="U74" s="242" t="s">
        <v>269</v>
      </c>
      <c r="V74" s="242">
        <v>1.2706</v>
      </c>
      <c r="W74" s="242">
        <v>13.48</v>
      </c>
      <c r="X74" s="242">
        <v>697</v>
      </c>
      <c r="Y74" s="244">
        <v>697</v>
      </c>
      <c r="Z74" s="219">
        <v>1.35</v>
      </c>
      <c r="AA74" s="242" t="s">
        <v>266</v>
      </c>
      <c r="AB74" s="242">
        <v>1.228</v>
      </c>
      <c r="AC74" s="242">
        <v>1.6500000000000001</v>
      </c>
      <c r="AD74" s="242">
        <v>504</v>
      </c>
      <c r="AE74" s="244">
        <v>504</v>
      </c>
      <c r="AF74" s="219">
        <v>78.95</v>
      </c>
      <c r="AG74" s="242" t="s">
        <v>263</v>
      </c>
      <c r="AH74" s="242">
        <v>0.84540000000000004</v>
      </c>
      <c r="AI74" s="242">
        <v>66.75</v>
      </c>
      <c r="AJ74" s="242">
        <v>213</v>
      </c>
      <c r="AK74" s="244">
        <v>213</v>
      </c>
      <c r="AL74" s="219">
        <v>20.68</v>
      </c>
      <c r="AM74" s="242" t="s">
        <v>265</v>
      </c>
      <c r="AN74" s="242">
        <v>0.92290000000000005</v>
      </c>
      <c r="AO74" s="242">
        <v>19.09</v>
      </c>
      <c r="AP74" s="242">
        <v>425</v>
      </c>
      <c r="AQ74" s="244">
        <v>425</v>
      </c>
      <c r="AR74" s="219">
        <v>33</v>
      </c>
      <c r="AS74" s="242" t="s">
        <v>270</v>
      </c>
      <c r="AT74" s="242">
        <v>1.1103000000000001</v>
      </c>
      <c r="AU74" s="242">
        <v>36.630000000000003</v>
      </c>
      <c r="AV74" s="242">
        <v>596</v>
      </c>
      <c r="AW74" s="244">
        <v>596</v>
      </c>
      <c r="AX74" s="219">
        <v>2.4</v>
      </c>
      <c r="AY74" s="242" t="s">
        <v>267</v>
      </c>
      <c r="AZ74" s="242">
        <v>1.3182</v>
      </c>
      <c r="BA74" s="242">
        <v>3.16</v>
      </c>
      <c r="BB74" s="242">
        <v>396</v>
      </c>
      <c r="BC74" s="244">
        <v>396</v>
      </c>
      <c r="BD74" s="219">
        <v>41.37</v>
      </c>
      <c r="BE74" s="242" t="s">
        <v>271</v>
      </c>
      <c r="BF74" s="242">
        <v>1.3380000000000001</v>
      </c>
      <c r="BG74" s="242">
        <v>55.35</v>
      </c>
      <c r="BH74" s="242">
        <v>668</v>
      </c>
      <c r="BI74" s="244">
        <v>668</v>
      </c>
      <c r="BJ74" s="223">
        <v>8</v>
      </c>
      <c r="BK74" s="224">
        <v>18.09</v>
      </c>
      <c r="BL74" s="242">
        <v>498.09</v>
      </c>
      <c r="BM74" s="242" t="s">
        <v>264</v>
      </c>
      <c r="BN74" s="242">
        <v>0.8337</v>
      </c>
      <c r="BO74" s="242">
        <v>415.26</v>
      </c>
      <c r="BP74" s="242">
        <v>84</v>
      </c>
      <c r="BQ74" s="244">
        <v>84</v>
      </c>
      <c r="BR74" s="222">
        <v>0</v>
      </c>
      <c r="BS74" s="245">
        <v>4886</v>
      </c>
    </row>
    <row r="75" spans="1:71" s="194" customFormat="1">
      <c r="A75" s="231">
        <v>2</v>
      </c>
      <c r="C75" s="237" t="s">
        <v>421</v>
      </c>
      <c r="D75" s="228" t="s">
        <v>422</v>
      </c>
      <c r="E75" s="228" t="s">
        <v>423</v>
      </c>
      <c r="F75" s="238" t="s">
        <v>167</v>
      </c>
      <c r="G75" s="263" t="s">
        <v>165</v>
      </c>
      <c r="H75" s="220">
        <v>14.76</v>
      </c>
      <c r="I75" s="228" t="s">
        <v>242</v>
      </c>
      <c r="J75" s="228">
        <v>0.92869999999999997</v>
      </c>
      <c r="K75" s="228">
        <v>13.71</v>
      </c>
      <c r="L75" s="228">
        <v>354</v>
      </c>
      <c r="M75" s="234">
        <v>354</v>
      </c>
      <c r="N75" s="220">
        <v>3.56</v>
      </c>
      <c r="O75" s="228" t="s">
        <v>248</v>
      </c>
      <c r="P75" s="228">
        <v>1.1551</v>
      </c>
      <c r="Q75" s="228">
        <v>4.1100000000000003</v>
      </c>
      <c r="R75" s="228">
        <v>224</v>
      </c>
      <c r="S75" s="234">
        <v>224</v>
      </c>
      <c r="T75" s="220">
        <v>8.08</v>
      </c>
      <c r="U75" s="228" t="s">
        <v>249</v>
      </c>
      <c r="V75" s="228">
        <v>1.2022999999999999</v>
      </c>
      <c r="W75" s="228">
        <v>9.7100000000000009</v>
      </c>
      <c r="X75" s="228">
        <v>468</v>
      </c>
      <c r="Y75" s="234">
        <v>468</v>
      </c>
      <c r="Z75" s="220">
        <v>1.2</v>
      </c>
      <c r="AA75" s="228" t="s">
        <v>246</v>
      </c>
      <c r="AB75" s="228">
        <v>1.1022000000000001</v>
      </c>
      <c r="AC75" s="228">
        <v>1.32</v>
      </c>
      <c r="AD75" s="228">
        <v>263</v>
      </c>
      <c r="AE75" s="234">
        <v>263</v>
      </c>
      <c r="AF75" s="220">
        <v>71.45</v>
      </c>
      <c r="AG75" s="228" t="s">
        <v>243</v>
      </c>
      <c r="AH75" s="228">
        <v>0.90539999999999998</v>
      </c>
      <c r="AI75" s="228">
        <v>64.7</v>
      </c>
      <c r="AJ75" s="228">
        <v>267</v>
      </c>
      <c r="AK75" s="234">
        <v>267</v>
      </c>
      <c r="AL75" s="220">
        <v>50.71</v>
      </c>
      <c r="AM75" s="228" t="s">
        <v>245</v>
      </c>
      <c r="AN75" s="228">
        <v>0.91510000000000002</v>
      </c>
      <c r="AO75" s="228">
        <v>46.410000000000004</v>
      </c>
      <c r="AP75" s="228" t="e">
        <v>#NUM!</v>
      </c>
      <c r="AQ75" s="234">
        <v>0</v>
      </c>
      <c r="AR75" s="220">
        <v>18.21</v>
      </c>
      <c r="AS75" s="228" t="s">
        <v>250</v>
      </c>
      <c r="AT75" s="228">
        <v>1.2049000000000001</v>
      </c>
      <c r="AU75" s="228">
        <v>21.94</v>
      </c>
      <c r="AV75" s="228">
        <v>309</v>
      </c>
      <c r="AW75" s="234">
        <v>309</v>
      </c>
      <c r="AX75" s="220">
        <v>1.1000000000000001</v>
      </c>
      <c r="AY75" s="228" t="s">
        <v>247</v>
      </c>
      <c r="AZ75" s="228">
        <v>1.1480999999999999</v>
      </c>
      <c r="BA75" s="228">
        <v>1.26</v>
      </c>
      <c r="BB75" s="228">
        <v>22</v>
      </c>
      <c r="BC75" s="234">
        <v>22</v>
      </c>
      <c r="BD75" s="220">
        <v>22.35</v>
      </c>
      <c r="BE75" s="228" t="s">
        <v>251</v>
      </c>
      <c r="BF75" s="228">
        <v>1.1716</v>
      </c>
      <c r="BG75" s="228">
        <v>26.18</v>
      </c>
      <c r="BH75" s="228">
        <v>246</v>
      </c>
      <c r="BI75" s="234">
        <v>246</v>
      </c>
      <c r="BJ75" s="225">
        <v>7</v>
      </c>
      <c r="BK75" s="206">
        <v>0.85</v>
      </c>
      <c r="BL75" s="228">
        <v>420.85</v>
      </c>
      <c r="BM75" s="228" t="s">
        <v>244</v>
      </c>
      <c r="BN75" s="228">
        <v>0.91249999999999998</v>
      </c>
      <c r="BO75" s="228">
        <v>384.03000000000003</v>
      </c>
      <c r="BP75" s="228">
        <v>175</v>
      </c>
      <c r="BQ75" s="234">
        <v>175</v>
      </c>
      <c r="BR75" s="222">
        <v>0</v>
      </c>
      <c r="BS75" s="229">
        <v>3996</v>
      </c>
    </row>
    <row r="77" spans="1:71" ht="41.25" customHeight="1" thickBot="1">
      <c r="C77" s="266" t="s">
        <v>488</v>
      </c>
    </row>
    <row r="78" spans="1:71" s="267" customFormat="1" ht="37.5" customHeight="1" thickBot="1">
      <c r="A78" s="271" t="s">
        <v>353</v>
      </c>
      <c r="C78" s="272" t="s">
        <v>160</v>
      </c>
      <c r="D78" s="273" t="s">
        <v>350</v>
      </c>
      <c r="E78" s="273" t="s">
        <v>349</v>
      </c>
      <c r="F78" s="274" t="s">
        <v>161</v>
      </c>
      <c r="G78" s="269" t="s">
        <v>368</v>
      </c>
      <c r="H78" s="275">
        <v>100</v>
      </c>
      <c r="I78" s="270" t="s">
        <v>172</v>
      </c>
      <c r="J78" s="270" t="s">
        <v>173</v>
      </c>
      <c r="K78" s="270" t="s">
        <v>196</v>
      </c>
      <c r="L78" s="270" t="s">
        <v>175</v>
      </c>
      <c r="M78" s="276" t="s">
        <v>46</v>
      </c>
      <c r="N78" s="277" t="s">
        <v>44</v>
      </c>
      <c r="O78" s="270" t="s">
        <v>172</v>
      </c>
      <c r="P78" s="270" t="s">
        <v>173</v>
      </c>
      <c r="Q78" s="270" t="s">
        <v>179</v>
      </c>
      <c r="R78" s="270" t="s">
        <v>175</v>
      </c>
      <c r="S78" s="276" t="s">
        <v>46</v>
      </c>
      <c r="T78" s="275" t="s">
        <v>47</v>
      </c>
      <c r="U78" s="270" t="s">
        <v>172</v>
      </c>
      <c r="V78" s="270" t="s">
        <v>173</v>
      </c>
      <c r="W78" s="270" t="s">
        <v>177</v>
      </c>
      <c r="X78" s="270" t="s">
        <v>175</v>
      </c>
      <c r="Y78" s="276" t="s">
        <v>46</v>
      </c>
      <c r="Z78" s="275" t="s">
        <v>42</v>
      </c>
      <c r="AA78" s="270" t="s">
        <v>172</v>
      </c>
      <c r="AB78" s="270" t="s">
        <v>173</v>
      </c>
      <c r="AC78" s="270" t="s">
        <v>176</v>
      </c>
      <c r="AD78" s="270" t="s">
        <v>175</v>
      </c>
      <c r="AE78" s="276" t="s">
        <v>46</v>
      </c>
      <c r="AF78" s="275">
        <v>400</v>
      </c>
      <c r="AG78" s="270" t="s">
        <v>172</v>
      </c>
      <c r="AH78" s="270" t="s">
        <v>173</v>
      </c>
      <c r="AI78" s="270" t="s">
        <v>184</v>
      </c>
      <c r="AJ78" s="270" t="s">
        <v>175</v>
      </c>
      <c r="AK78" s="276" t="s">
        <v>46</v>
      </c>
      <c r="AL78" s="275" t="s">
        <v>49</v>
      </c>
      <c r="AM78" s="270" t="s">
        <v>172</v>
      </c>
      <c r="AN78" s="270" t="s">
        <v>173</v>
      </c>
      <c r="AO78" s="270" t="s">
        <v>174</v>
      </c>
      <c r="AP78" s="270" t="s">
        <v>175</v>
      </c>
      <c r="AQ78" s="276" t="s">
        <v>46</v>
      </c>
      <c r="AR78" s="275" t="s">
        <v>50</v>
      </c>
      <c r="AS78" s="270" t="s">
        <v>172</v>
      </c>
      <c r="AT78" s="270" t="s">
        <v>173</v>
      </c>
      <c r="AU78" s="270" t="s">
        <v>186</v>
      </c>
      <c r="AV78" s="270" t="s">
        <v>175</v>
      </c>
      <c r="AW78" s="276" t="s">
        <v>46</v>
      </c>
      <c r="AX78" s="275" t="s">
        <v>43</v>
      </c>
      <c r="AY78" s="270" t="s">
        <v>172</v>
      </c>
      <c r="AZ78" s="270" t="s">
        <v>173</v>
      </c>
      <c r="BA78" s="270" t="s">
        <v>185</v>
      </c>
      <c r="BB78" s="270" t="s">
        <v>175</v>
      </c>
      <c r="BC78" s="276" t="s">
        <v>46</v>
      </c>
      <c r="BD78" s="275" t="s">
        <v>48</v>
      </c>
      <c r="BE78" s="270" t="s">
        <v>172</v>
      </c>
      <c r="BF78" s="270" t="s">
        <v>173</v>
      </c>
      <c r="BG78" s="270" t="s">
        <v>180</v>
      </c>
      <c r="BH78" s="270" t="s">
        <v>175</v>
      </c>
      <c r="BI78" s="276" t="s">
        <v>46</v>
      </c>
      <c r="BJ78" s="335">
        <v>1500</v>
      </c>
      <c r="BK78" s="336"/>
      <c r="BL78" s="268" t="s">
        <v>182</v>
      </c>
      <c r="BM78" s="270" t="s">
        <v>172</v>
      </c>
      <c r="BN78" s="270" t="s">
        <v>173</v>
      </c>
      <c r="BO78" s="270" t="s">
        <v>187</v>
      </c>
      <c r="BP78" s="270" t="s">
        <v>175</v>
      </c>
      <c r="BQ78" s="276" t="s">
        <v>46</v>
      </c>
      <c r="BS78" s="279" t="s">
        <v>183</v>
      </c>
    </row>
    <row r="79" spans="1:71" s="194" customFormat="1" ht="4.5" customHeight="1" thickBot="1">
      <c r="A79" s="202"/>
      <c r="C79" s="195"/>
      <c r="D79" s="195"/>
      <c r="E79" s="195"/>
      <c r="F79" s="195"/>
      <c r="G79" s="195"/>
      <c r="H79" s="200"/>
      <c r="M79" s="203"/>
      <c r="N79" s="199"/>
      <c r="S79" s="203"/>
      <c r="T79" s="200"/>
      <c r="Y79" s="203"/>
      <c r="Z79" s="200"/>
      <c r="AE79" s="203"/>
      <c r="AF79" s="200"/>
      <c r="AK79" s="203"/>
      <c r="AL79" s="200"/>
      <c r="AQ79" s="203"/>
      <c r="AR79" s="200"/>
      <c r="AW79" s="203"/>
      <c r="AX79" s="200"/>
      <c r="BC79" s="203"/>
      <c r="BD79" s="200"/>
      <c r="BI79" s="203"/>
      <c r="BJ79" s="204"/>
      <c r="BK79" s="204"/>
      <c r="BL79" s="195"/>
      <c r="BQ79" s="203"/>
      <c r="BS79" s="201"/>
    </row>
    <row r="80" spans="1:71" s="194" customFormat="1" ht="16.5" thickBot="1">
      <c r="A80" s="295">
        <v>1</v>
      </c>
      <c r="C80" s="292" t="str">
        <f>C25</f>
        <v>Ryan</v>
      </c>
      <c r="D80" s="293" t="str">
        <f t="shared" ref="D80:BO80" si="23">D25</f>
        <v>Hill</v>
      </c>
      <c r="E80" s="293" t="str">
        <f t="shared" si="23"/>
        <v>Newbury AC</v>
      </c>
      <c r="F80" s="294" t="str">
        <f t="shared" si="23"/>
        <v>SM</v>
      </c>
      <c r="G80" s="264" t="str">
        <f t="shared" si="23"/>
        <v>M00</v>
      </c>
      <c r="H80" s="250">
        <f t="shared" si="23"/>
        <v>14.58</v>
      </c>
      <c r="I80" s="293" t="str">
        <f t="shared" si="23"/>
        <v>M00 100</v>
      </c>
      <c r="J80" s="293">
        <f t="shared" si="23"/>
        <v>1</v>
      </c>
      <c r="K80" s="293">
        <f t="shared" si="23"/>
        <v>14.58</v>
      </c>
      <c r="L80" s="293">
        <f t="shared" si="23"/>
        <v>235</v>
      </c>
      <c r="M80" s="296">
        <f t="shared" si="23"/>
        <v>235</v>
      </c>
      <c r="N80" s="250">
        <f t="shared" si="23"/>
        <v>4.2300000000000004</v>
      </c>
      <c r="O80" s="293" t="str">
        <f t="shared" si="23"/>
        <v>M00 Long</v>
      </c>
      <c r="P80" s="293">
        <f t="shared" si="23"/>
        <v>1</v>
      </c>
      <c r="Q80" s="293">
        <f t="shared" si="23"/>
        <v>4.2300000000000004</v>
      </c>
      <c r="R80" s="293">
        <f t="shared" si="23"/>
        <v>244</v>
      </c>
      <c r="S80" s="296">
        <f t="shared" si="23"/>
        <v>244</v>
      </c>
      <c r="T80" s="250">
        <f t="shared" si="23"/>
        <v>8.41</v>
      </c>
      <c r="U80" s="293" t="str">
        <f t="shared" si="23"/>
        <v>M00 Shot</v>
      </c>
      <c r="V80" s="293">
        <f t="shared" si="23"/>
        <v>1</v>
      </c>
      <c r="W80" s="293">
        <f t="shared" si="23"/>
        <v>8.41</v>
      </c>
      <c r="X80" s="293">
        <f t="shared" si="23"/>
        <v>391</v>
      </c>
      <c r="Y80" s="296">
        <f t="shared" si="23"/>
        <v>391</v>
      </c>
      <c r="Z80" s="250">
        <f t="shared" si="23"/>
        <v>1.33</v>
      </c>
      <c r="AA80" s="293" t="str">
        <f t="shared" si="23"/>
        <v>M00 High</v>
      </c>
      <c r="AB80" s="293">
        <f t="shared" si="23"/>
        <v>1</v>
      </c>
      <c r="AC80" s="293">
        <f t="shared" si="23"/>
        <v>1.33</v>
      </c>
      <c r="AD80" s="293">
        <f t="shared" si="23"/>
        <v>270</v>
      </c>
      <c r="AE80" s="296">
        <f t="shared" si="23"/>
        <v>270</v>
      </c>
      <c r="AF80" s="250">
        <f t="shared" si="23"/>
        <v>66.709999999999994</v>
      </c>
      <c r="AG80" s="293" t="str">
        <f t="shared" si="23"/>
        <v>M00 400</v>
      </c>
      <c r="AH80" s="293">
        <f t="shared" si="23"/>
        <v>1</v>
      </c>
      <c r="AI80" s="293">
        <f t="shared" si="23"/>
        <v>66.710000000000008</v>
      </c>
      <c r="AJ80" s="293">
        <f t="shared" si="23"/>
        <v>214</v>
      </c>
      <c r="AK80" s="296">
        <f t="shared" si="23"/>
        <v>214</v>
      </c>
      <c r="AL80" s="250">
        <f t="shared" si="23"/>
        <v>24.14</v>
      </c>
      <c r="AM80" s="293" t="str">
        <f t="shared" si="23"/>
        <v>M00 Hurd</v>
      </c>
      <c r="AN80" s="293">
        <f t="shared" si="23"/>
        <v>1</v>
      </c>
      <c r="AO80" s="293">
        <f t="shared" si="23"/>
        <v>24.14</v>
      </c>
      <c r="AP80" s="293">
        <f t="shared" si="23"/>
        <v>97</v>
      </c>
      <c r="AQ80" s="296">
        <f t="shared" si="23"/>
        <v>97</v>
      </c>
      <c r="AR80" s="250">
        <f t="shared" si="23"/>
        <v>25.63</v>
      </c>
      <c r="AS80" s="293" t="str">
        <f t="shared" si="23"/>
        <v>M00 Disc</v>
      </c>
      <c r="AT80" s="293">
        <f t="shared" si="23"/>
        <v>1</v>
      </c>
      <c r="AU80" s="293">
        <f t="shared" si="23"/>
        <v>25.63</v>
      </c>
      <c r="AV80" s="293">
        <f t="shared" si="23"/>
        <v>379</v>
      </c>
      <c r="AW80" s="296">
        <f t="shared" si="23"/>
        <v>379</v>
      </c>
      <c r="AX80" s="250">
        <f t="shared" si="23"/>
        <v>1.7</v>
      </c>
      <c r="AY80" s="293" t="str">
        <f t="shared" si="23"/>
        <v>M00 Pole</v>
      </c>
      <c r="AZ80" s="293">
        <f t="shared" si="23"/>
        <v>1</v>
      </c>
      <c r="BA80" s="293">
        <f t="shared" si="23"/>
        <v>1.7</v>
      </c>
      <c r="BB80" s="293">
        <f t="shared" si="23"/>
        <v>86</v>
      </c>
      <c r="BC80" s="296">
        <f t="shared" si="23"/>
        <v>86</v>
      </c>
      <c r="BD80" s="250">
        <f t="shared" si="23"/>
        <v>24.41</v>
      </c>
      <c r="BE80" s="293" t="str">
        <f t="shared" si="23"/>
        <v>M00 Jav</v>
      </c>
      <c r="BF80" s="293">
        <f t="shared" si="23"/>
        <v>1</v>
      </c>
      <c r="BG80" s="293">
        <f t="shared" si="23"/>
        <v>24.41</v>
      </c>
      <c r="BH80" s="293">
        <f t="shared" si="23"/>
        <v>221</v>
      </c>
      <c r="BI80" s="296">
        <f t="shared" si="23"/>
        <v>221</v>
      </c>
      <c r="BJ80" s="252">
        <f t="shared" si="23"/>
        <v>6</v>
      </c>
      <c r="BK80" s="253">
        <f t="shared" si="23"/>
        <v>5.24</v>
      </c>
      <c r="BL80" s="293">
        <f t="shared" si="23"/>
        <v>365.24</v>
      </c>
      <c r="BM80" s="293" t="str">
        <f t="shared" si="23"/>
        <v>M00 1500</v>
      </c>
      <c r="BN80" s="293">
        <f t="shared" si="23"/>
        <v>1</v>
      </c>
      <c r="BO80" s="293">
        <f t="shared" si="23"/>
        <v>365.24</v>
      </c>
      <c r="BP80" s="293">
        <f t="shared" ref="BP80:BQ80" si="24">BP25</f>
        <v>243</v>
      </c>
      <c r="BQ80" s="296">
        <f t="shared" si="24"/>
        <v>243</v>
      </c>
      <c r="BR80" s="222">
        <f>Dec_2019!BR84</f>
        <v>0</v>
      </c>
      <c r="BS80" s="297">
        <f>BS25</f>
        <v>2380</v>
      </c>
    </row>
    <row r="82" spans="1:71" ht="41.25" customHeight="1" thickBot="1">
      <c r="C82" s="266" t="s">
        <v>489</v>
      </c>
    </row>
    <row r="83" spans="1:71" s="267" customFormat="1" ht="37.5" customHeight="1" thickBot="1">
      <c r="A83" s="271" t="s">
        <v>353</v>
      </c>
      <c r="C83" s="272" t="s">
        <v>160</v>
      </c>
      <c r="D83" s="273" t="s">
        <v>350</v>
      </c>
      <c r="E83" s="273" t="s">
        <v>349</v>
      </c>
      <c r="F83" s="274" t="s">
        <v>161</v>
      </c>
      <c r="G83" s="269" t="s">
        <v>368</v>
      </c>
      <c r="H83" s="275">
        <v>100</v>
      </c>
      <c r="I83" s="270" t="s">
        <v>172</v>
      </c>
      <c r="J83" s="270" t="s">
        <v>173</v>
      </c>
      <c r="K83" s="270" t="s">
        <v>196</v>
      </c>
      <c r="L83" s="270" t="s">
        <v>175</v>
      </c>
      <c r="M83" s="276" t="s">
        <v>46</v>
      </c>
      <c r="N83" s="277" t="s">
        <v>44</v>
      </c>
      <c r="O83" s="270" t="s">
        <v>172</v>
      </c>
      <c r="P83" s="270" t="s">
        <v>173</v>
      </c>
      <c r="Q83" s="270" t="s">
        <v>179</v>
      </c>
      <c r="R83" s="270" t="s">
        <v>175</v>
      </c>
      <c r="S83" s="276" t="s">
        <v>46</v>
      </c>
      <c r="T83" s="275" t="s">
        <v>47</v>
      </c>
      <c r="U83" s="270" t="s">
        <v>172</v>
      </c>
      <c r="V83" s="270" t="s">
        <v>173</v>
      </c>
      <c r="W83" s="270" t="s">
        <v>177</v>
      </c>
      <c r="X83" s="270" t="s">
        <v>175</v>
      </c>
      <c r="Y83" s="276" t="s">
        <v>46</v>
      </c>
      <c r="Z83" s="275" t="s">
        <v>42</v>
      </c>
      <c r="AA83" s="270" t="s">
        <v>172</v>
      </c>
      <c r="AB83" s="270" t="s">
        <v>173</v>
      </c>
      <c r="AC83" s="270" t="s">
        <v>176</v>
      </c>
      <c r="AD83" s="270" t="s">
        <v>175</v>
      </c>
      <c r="AE83" s="276" t="s">
        <v>46</v>
      </c>
      <c r="AF83" s="275">
        <v>400</v>
      </c>
      <c r="AG83" s="270" t="s">
        <v>172</v>
      </c>
      <c r="AH83" s="270" t="s">
        <v>173</v>
      </c>
      <c r="AI83" s="270" t="s">
        <v>184</v>
      </c>
      <c r="AJ83" s="270" t="s">
        <v>175</v>
      </c>
      <c r="AK83" s="276" t="s">
        <v>46</v>
      </c>
      <c r="AL83" s="275" t="s">
        <v>49</v>
      </c>
      <c r="AM83" s="270" t="s">
        <v>172</v>
      </c>
      <c r="AN83" s="270" t="s">
        <v>173</v>
      </c>
      <c r="AO83" s="270" t="s">
        <v>174</v>
      </c>
      <c r="AP83" s="270" t="s">
        <v>175</v>
      </c>
      <c r="AQ83" s="276" t="s">
        <v>46</v>
      </c>
      <c r="AR83" s="275" t="s">
        <v>50</v>
      </c>
      <c r="AS83" s="270" t="s">
        <v>172</v>
      </c>
      <c r="AT83" s="270" t="s">
        <v>173</v>
      </c>
      <c r="AU83" s="270" t="s">
        <v>186</v>
      </c>
      <c r="AV83" s="270" t="s">
        <v>175</v>
      </c>
      <c r="AW83" s="276" t="s">
        <v>46</v>
      </c>
      <c r="AX83" s="275" t="s">
        <v>43</v>
      </c>
      <c r="AY83" s="270" t="s">
        <v>172</v>
      </c>
      <c r="AZ83" s="270" t="s">
        <v>173</v>
      </c>
      <c r="BA83" s="270" t="s">
        <v>185</v>
      </c>
      <c r="BB83" s="270" t="s">
        <v>175</v>
      </c>
      <c r="BC83" s="276" t="s">
        <v>46</v>
      </c>
      <c r="BD83" s="275" t="s">
        <v>48</v>
      </c>
      <c r="BE83" s="270" t="s">
        <v>172</v>
      </c>
      <c r="BF83" s="270" t="s">
        <v>173</v>
      </c>
      <c r="BG83" s="270" t="s">
        <v>180</v>
      </c>
      <c r="BH83" s="270" t="s">
        <v>175</v>
      </c>
      <c r="BI83" s="276" t="s">
        <v>46</v>
      </c>
      <c r="BJ83" s="335">
        <v>1500</v>
      </c>
      <c r="BK83" s="336"/>
      <c r="BL83" s="268" t="s">
        <v>182</v>
      </c>
      <c r="BM83" s="270" t="s">
        <v>172</v>
      </c>
      <c r="BN83" s="270" t="s">
        <v>173</v>
      </c>
      <c r="BO83" s="270" t="s">
        <v>187</v>
      </c>
      <c r="BP83" s="270" t="s">
        <v>175</v>
      </c>
      <c r="BQ83" s="276" t="s">
        <v>46</v>
      </c>
      <c r="BS83" s="279" t="s">
        <v>183</v>
      </c>
    </row>
    <row r="84" spans="1:71" s="194" customFormat="1" ht="4.5" customHeight="1" thickBot="1">
      <c r="A84" s="202"/>
      <c r="C84" s="195"/>
      <c r="D84" s="195"/>
      <c r="E84" s="195"/>
      <c r="F84" s="195"/>
      <c r="G84" s="195"/>
      <c r="H84" s="200"/>
      <c r="M84" s="203"/>
      <c r="N84" s="199"/>
      <c r="S84" s="203"/>
      <c r="T84" s="200"/>
      <c r="Y84" s="203"/>
      <c r="Z84" s="200"/>
      <c r="AE84" s="203"/>
      <c r="AF84" s="200"/>
      <c r="AK84" s="203"/>
      <c r="AL84" s="200"/>
      <c r="AQ84" s="203"/>
      <c r="AR84" s="200"/>
      <c r="AW84" s="203"/>
      <c r="AX84" s="200"/>
      <c r="BC84" s="203"/>
      <c r="BD84" s="200"/>
      <c r="BI84" s="203"/>
      <c r="BJ84" s="204"/>
      <c r="BK84" s="204"/>
      <c r="BL84" s="195"/>
      <c r="BQ84" s="203"/>
      <c r="BS84" s="201"/>
    </row>
    <row r="85" spans="1:71" s="194" customFormat="1" ht="16.5" thickBot="1">
      <c r="A85" s="295">
        <v>1</v>
      </c>
      <c r="C85" s="292" t="str">
        <f>C26</f>
        <v>Martin</v>
      </c>
      <c r="D85" s="293" t="str">
        <f t="shared" ref="D85:BO85" si="25">D26</f>
        <v>Willis</v>
      </c>
      <c r="E85" s="293" t="str">
        <f t="shared" si="25"/>
        <v>Walton AC</v>
      </c>
      <c r="F85" s="294" t="str">
        <f t="shared" si="25"/>
        <v>M45</v>
      </c>
      <c r="G85" s="264" t="str">
        <f t="shared" si="25"/>
        <v>M45</v>
      </c>
      <c r="H85" s="250">
        <f t="shared" si="25"/>
        <v>14.76</v>
      </c>
      <c r="I85" s="293" t="str">
        <f t="shared" si="25"/>
        <v>M45 100</v>
      </c>
      <c r="J85" s="293">
        <f t="shared" si="25"/>
        <v>0.92869999999999997</v>
      </c>
      <c r="K85" s="293">
        <f t="shared" si="25"/>
        <v>13.71</v>
      </c>
      <c r="L85" s="293">
        <f t="shared" si="25"/>
        <v>354</v>
      </c>
      <c r="M85" s="296">
        <f t="shared" si="25"/>
        <v>354</v>
      </c>
      <c r="N85" s="250">
        <f t="shared" si="25"/>
        <v>3.56</v>
      </c>
      <c r="O85" s="293" t="str">
        <f t="shared" si="25"/>
        <v>M45 Long</v>
      </c>
      <c r="P85" s="293">
        <f t="shared" si="25"/>
        <v>1.1551</v>
      </c>
      <c r="Q85" s="293">
        <f t="shared" si="25"/>
        <v>4.1100000000000003</v>
      </c>
      <c r="R85" s="293">
        <f t="shared" si="25"/>
        <v>224</v>
      </c>
      <c r="S85" s="296">
        <f t="shared" si="25"/>
        <v>224</v>
      </c>
      <c r="T85" s="250">
        <f t="shared" si="25"/>
        <v>8.08</v>
      </c>
      <c r="U85" s="293" t="str">
        <f t="shared" si="25"/>
        <v>M45 Shot</v>
      </c>
      <c r="V85" s="293">
        <f t="shared" si="25"/>
        <v>1.2022999999999999</v>
      </c>
      <c r="W85" s="293">
        <f t="shared" si="25"/>
        <v>9.7100000000000009</v>
      </c>
      <c r="X85" s="293">
        <f t="shared" si="25"/>
        <v>468</v>
      </c>
      <c r="Y85" s="296">
        <f t="shared" si="25"/>
        <v>468</v>
      </c>
      <c r="Z85" s="250">
        <f t="shared" si="25"/>
        <v>1.2</v>
      </c>
      <c r="AA85" s="293" t="str">
        <f t="shared" si="25"/>
        <v>M45 High</v>
      </c>
      <c r="AB85" s="293">
        <f t="shared" si="25"/>
        <v>1.1022000000000001</v>
      </c>
      <c r="AC85" s="293">
        <f t="shared" si="25"/>
        <v>1.32</v>
      </c>
      <c r="AD85" s="293">
        <f t="shared" si="25"/>
        <v>263</v>
      </c>
      <c r="AE85" s="296">
        <f t="shared" si="25"/>
        <v>263</v>
      </c>
      <c r="AF85" s="250">
        <f t="shared" si="25"/>
        <v>71.45</v>
      </c>
      <c r="AG85" s="293" t="str">
        <f t="shared" si="25"/>
        <v>M45 400</v>
      </c>
      <c r="AH85" s="293">
        <f t="shared" si="25"/>
        <v>0.90539999999999998</v>
      </c>
      <c r="AI85" s="293">
        <f t="shared" si="25"/>
        <v>64.7</v>
      </c>
      <c r="AJ85" s="293">
        <f t="shared" si="25"/>
        <v>267</v>
      </c>
      <c r="AK85" s="296">
        <f t="shared" si="25"/>
        <v>267</v>
      </c>
      <c r="AL85" s="250">
        <f t="shared" si="25"/>
        <v>50.71</v>
      </c>
      <c r="AM85" s="293" t="str">
        <f t="shared" si="25"/>
        <v>M45 Hurd</v>
      </c>
      <c r="AN85" s="293">
        <f t="shared" si="25"/>
        <v>0.91510000000000002</v>
      </c>
      <c r="AO85" s="293">
        <f t="shared" si="25"/>
        <v>46.410000000000004</v>
      </c>
      <c r="AP85" s="293" t="e">
        <f t="shared" si="25"/>
        <v>#NUM!</v>
      </c>
      <c r="AQ85" s="296">
        <f t="shared" si="25"/>
        <v>0</v>
      </c>
      <c r="AR85" s="250">
        <f t="shared" si="25"/>
        <v>18.21</v>
      </c>
      <c r="AS85" s="293" t="str">
        <f t="shared" si="25"/>
        <v>M45 Disc</v>
      </c>
      <c r="AT85" s="293">
        <f t="shared" si="25"/>
        <v>1.2049000000000001</v>
      </c>
      <c r="AU85" s="293">
        <f t="shared" si="25"/>
        <v>21.94</v>
      </c>
      <c r="AV85" s="293">
        <f t="shared" si="25"/>
        <v>309</v>
      </c>
      <c r="AW85" s="296">
        <f t="shared" si="25"/>
        <v>309</v>
      </c>
      <c r="AX85" s="250">
        <f t="shared" si="25"/>
        <v>1.1000000000000001</v>
      </c>
      <c r="AY85" s="293" t="str">
        <f t="shared" si="25"/>
        <v>M45 Pole</v>
      </c>
      <c r="AZ85" s="293">
        <f t="shared" si="25"/>
        <v>1.1480999999999999</v>
      </c>
      <c r="BA85" s="293">
        <f t="shared" si="25"/>
        <v>1.26</v>
      </c>
      <c r="BB85" s="293">
        <f t="shared" si="25"/>
        <v>22</v>
      </c>
      <c r="BC85" s="296">
        <f t="shared" si="25"/>
        <v>22</v>
      </c>
      <c r="BD85" s="250">
        <f t="shared" si="25"/>
        <v>22.35</v>
      </c>
      <c r="BE85" s="293" t="str">
        <f t="shared" si="25"/>
        <v>M45 Jav</v>
      </c>
      <c r="BF85" s="293">
        <f t="shared" si="25"/>
        <v>1.1716</v>
      </c>
      <c r="BG85" s="293">
        <f t="shared" si="25"/>
        <v>26.18</v>
      </c>
      <c r="BH85" s="293">
        <f t="shared" si="25"/>
        <v>246</v>
      </c>
      <c r="BI85" s="296">
        <f t="shared" si="25"/>
        <v>246</v>
      </c>
      <c r="BJ85" s="252">
        <f t="shared" si="25"/>
        <v>7</v>
      </c>
      <c r="BK85" s="253">
        <f t="shared" si="25"/>
        <v>0.85</v>
      </c>
      <c r="BL85" s="293">
        <f t="shared" si="25"/>
        <v>420.85</v>
      </c>
      <c r="BM85" s="293" t="str">
        <f t="shared" si="25"/>
        <v>M45 1500</v>
      </c>
      <c r="BN85" s="293">
        <f t="shared" si="25"/>
        <v>0.91249999999999998</v>
      </c>
      <c r="BO85" s="293">
        <f t="shared" si="25"/>
        <v>384.03000000000003</v>
      </c>
      <c r="BP85" s="293">
        <f t="shared" ref="BP85:BQ85" si="26">BP26</f>
        <v>175</v>
      </c>
      <c r="BQ85" s="296">
        <f t="shared" si="26"/>
        <v>175</v>
      </c>
      <c r="BR85" s="222">
        <f>Dec_2019!BR89</f>
        <v>0</v>
      </c>
      <c r="BS85" s="297">
        <f>BS26</f>
        <v>2328</v>
      </c>
    </row>
  </sheetData>
  <sortState xmlns:xlrd2="http://schemas.microsoft.com/office/spreadsheetml/2017/richdata2" ref="A4:BS26">
    <sortCondition ref="A4:A26"/>
  </sortState>
  <mergeCells count="10">
    <mergeCell ref="BJ2:BK2"/>
    <mergeCell ref="BJ48:BK48"/>
    <mergeCell ref="BJ54:BK54"/>
    <mergeCell ref="BJ83:BK83"/>
    <mergeCell ref="BJ60:BK60"/>
    <mergeCell ref="BJ66:BK66"/>
    <mergeCell ref="BJ72:BK72"/>
    <mergeCell ref="BJ30:BK30"/>
    <mergeCell ref="BJ43:BK43"/>
    <mergeCell ref="BJ78:BK78"/>
  </mergeCells>
  <pageMargins left="0.23622047244094491" right="0.23622047244094491" top="0.35433070866141736" bottom="0.35433070866141736" header="0.31496062992125984" footer="0.31496062992125984"/>
  <pageSetup paperSize="9" scale="64" fitToHeight="2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D46D85-3659-4347-9048-D58612544633}">
          <x14:formula1>
            <xm:f>'Other specs'!$A$54:$A$65</xm:f>
          </x14:formula1>
          <xm:sqref>F25:F26 F80 F85</xm:sqref>
        </x14:dataValidation>
        <x14:dataValidation type="list" allowBlank="1" showInputMessage="1" showErrorMessage="1" xr:uid="{C2C20E6C-0E6E-431E-B4AB-824A53622354}">
          <x14:formula1>
            <xm:f>'Other specs'!$A$29:$A$39</xm:f>
          </x14:formula1>
          <xm:sqref>F4:F24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66CC-57AA-4D44-8EA3-66822B68CB42}">
  <sheetPr>
    <tabColor theme="5" tint="0.79998168889431442"/>
  </sheetPr>
  <dimension ref="A1:P252"/>
  <sheetViews>
    <sheetView topLeftCell="A228" zoomScale="87" zoomScaleNormal="87" workbookViewId="0">
      <selection activeCell="D245" sqref="D245"/>
    </sheetView>
  </sheetViews>
  <sheetFormatPr defaultRowHeight="15.75"/>
  <cols>
    <col min="1" max="1" width="9.140625" style="298"/>
    <col min="2" max="2" width="6.140625" style="198" customWidth="1"/>
    <col min="3" max="3" width="1.42578125" style="193" customWidth="1"/>
    <col min="4" max="4" width="10.85546875" style="193" customWidth="1"/>
    <col min="5" max="5" width="13.5703125" style="193" customWidth="1"/>
    <col min="6" max="6" width="31.140625" style="193" customWidth="1"/>
    <col min="7" max="7" width="5.5703125" style="193" customWidth="1"/>
    <col min="8" max="8" width="6.5703125" style="193" hidden="1" customWidth="1"/>
    <col min="9" max="9" width="1" style="193" customWidth="1"/>
    <col min="10" max="10" width="2.140625" style="193" customWidth="1"/>
    <col min="11" max="11" width="5.42578125" style="193" customWidth="1"/>
    <col min="12" max="12" width="9" style="193" hidden="1" customWidth="1"/>
    <col min="13" max="13" width="8.28515625" style="193" hidden="1" customWidth="1"/>
    <col min="14" max="15" width="9.140625" style="193" hidden="1" customWidth="1"/>
    <col min="16" max="16" width="6" style="197" customWidth="1"/>
    <col min="17" max="16384" width="9.140625" style="193"/>
  </cols>
  <sheetData>
    <row r="1" spans="1:16" ht="41.25" customHeight="1" thickBot="1">
      <c r="A1" s="266" t="s">
        <v>492</v>
      </c>
    </row>
    <row r="2" spans="1:16" s="267" customFormat="1" ht="37.5" customHeight="1" thickBot="1">
      <c r="A2" s="301" t="s">
        <v>490</v>
      </c>
      <c r="B2" s="271" t="s">
        <v>353</v>
      </c>
      <c r="D2" s="272" t="s">
        <v>160</v>
      </c>
      <c r="E2" s="273" t="s">
        <v>350</v>
      </c>
      <c r="F2" s="273" t="s">
        <v>349</v>
      </c>
      <c r="G2" s="274" t="s">
        <v>161</v>
      </c>
      <c r="H2" s="269" t="s">
        <v>368</v>
      </c>
      <c r="K2" s="278"/>
      <c r="L2" s="270" t="s">
        <v>172</v>
      </c>
      <c r="M2" s="270" t="s">
        <v>173</v>
      </c>
      <c r="N2" s="270" t="s">
        <v>196</v>
      </c>
      <c r="O2" s="270" t="s">
        <v>175</v>
      </c>
      <c r="P2" s="276" t="s">
        <v>46</v>
      </c>
    </row>
    <row r="3" spans="1:16">
      <c r="A3" s="299" t="s">
        <v>491</v>
      </c>
      <c r="B3" s="246">
        <f t="shared" ref="B3:B27" si="0">_xlfn.RANK.EQ(P3,P$3:P$27,0)</f>
        <v>11</v>
      </c>
      <c r="D3" s="241" t="str">
        <f>Dec_2019!C7</f>
        <v>Neil</v>
      </c>
      <c r="E3" s="242" t="str">
        <f>Dec_2019!D7</f>
        <v>Barton</v>
      </c>
      <c r="F3" s="242" t="str">
        <f>Dec_2019!E7</f>
        <v>BMHAC</v>
      </c>
      <c r="G3" s="243" t="str">
        <f>Dec_2019!F7</f>
        <v>M35</v>
      </c>
      <c r="H3" s="262" t="str">
        <f>Dec_2019!G7</f>
        <v>M35</v>
      </c>
      <c r="K3" s="219">
        <f>Dec_2019!H7</f>
        <v>12.67</v>
      </c>
      <c r="L3" s="242" t="str">
        <f>Dec_2019!I7</f>
        <v>M35 100</v>
      </c>
      <c r="M3" s="242">
        <f>Dec_2019!J7</f>
        <v>0.9869</v>
      </c>
      <c r="N3" s="242">
        <f>Dec_2019!K7</f>
        <v>12.51</v>
      </c>
      <c r="O3" s="242">
        <f>Dec_2019!L7</f>
        <v>554</v>
      </c>
      <c r="P3" s="244">
        <f>Dec_2019!M7</f>
        <v>554</v>
      </c>
    </row>
    <row r="4" spans="1:16">
      <c r="A4" s="299" t="s">
        <v>491</v>
      </c>
      <c r="B4" s="231">
        <f t="shared" si="0"/>
        <v>10</v>
      </c>
      <c r="D4" s="237" t="str">
        <f>Dec_2019!C24</f>
        <v xml:space="preserve">Ryan </v>
      </c>
      <c r="E4" s="228" t="str">
        <f>Dec_2019!D24</f>
        <v>Bonifas</v>
      </c>
      <c r="F4" s="228" t="str">
        <f>Dec_2019!E24</f>
        <v>BMHAC</v>
      </c>
      <c r="G4" s="238" t="str">
        <f>Dec_2019!F24</f>
        <v>SM</v>
      </c>
      <c r="H4" s="263" t="str">
        <f>Dec_2019!G24</f>
        <v>M00</v>
      </c>
      <c r="K4" s="220">
        <f>Dec_2019!H24</f>
        <v>12.34</v>
      </c>
      <c r="L4" s="228" t="str">
        <f>Dec_2019!I24</f>
        <v>M00 100</v>
      </c>
      <c r="M4" s="228">
        <f>Dec_2019!J24</f>
        <v>1</v>
      </c>
      <c r="N4" s="228">
        <f>Dec_2019!K24</f>
        <v>12.34</v>
      </c>
      <c r="O4" s="228">
        <f>Dec_2019!L24</f>
        <v>586</v>
      </c>
      <c r="P4" s="234">
        <f>Dec_2019!M24</f>
        <v>586</v>
      </c>
    </row>
    <row r="5" spans="1:16" s="194" customFormat="1">
      <c r="A5" s="299" t="s">
        <v>491</v>
      </c>
      <c r="B5" s="231">
        <f t="shared" si="0"/>
        <v>24</v>
      </c>
      <c r="D5" s="237" t="str">
        <f>Dec_2019!C8</f>
        <v>Joe</v>
      </c>
      <c r="E5" s="228" t="str">
        <f>Dec_2019!D8</f>
        <v>McGrath</v>
      </c>
      <c r="F5" s="228" t="str">
        <f>Dec_2019!E8</f>
        <v>Basildon AC</v>
      </c>
      <c r="G5" s="238" t="str">
        <f>Dec_2019!F8</f>
        <v>M35</v>
      </c>
      <c r="H5" s="263" t="str">
        <f>Dec_2019!G8</f>
        <v>M35</v>
      </c>
      <c r="K5" s="220">
        <f>Dec_2019!H8</f>
        <v>0</v>
      </c>
      <c r="L5" s="228" t="str">
        <f>Dec_2019!I8</f>
        <v>M35 100</v>
      </c>
      <c r="M5" s="228">
        <f>Dec_2019!J8</f>
        <v>0.9869</v>
      </c>
      <c r="N5" s="228">
        <f>Dec_2019!K8</f>
        <v>0</v>
      </c>
      <c r="O5" s="228">
        <f>Dec_2019!L8</f>
        <v>0</v>
      </c>
      <c r="P5" s="234">
        <f>Dec_2019!M8</f>
        <v>0</v>
      </c>
    </row>
    <row r="6" spans="1:16" s="194" customFormat="1">
      <c r="A6" s="299" t="s">
        <v>491</v>
      </c>
      <c r="B6" s="231">
        <f t="shared" si="0"/>
        <v>16</v>
      </c>
      <c r="D6" s="237" t="str">
        <f>Dec_2019!C9</f>
        <v>Martin</v>
      </c>
      <c r="E6" s="228" t="str">
        <f>Dec_2019!D9</f>
        <v>Aspley-Davis</v>
      </c>
      <c r="F6" s="228" t="str">
        <f>Dec_2019!E9</f>
        <v>Bromsgrove &amp; Redditch AC</v>
      </c>
      <c r="G6" s="238" t="str">
        <f>Dec_2019!F9</f>
        <v>M40</v>
      </c>
      <c r="H6" s="263" t="str">
        <f>Dec_2019!G9</f>
        <v>M40</v>
      </c>
      <c r="K6" s="220">
        <f>Dec_2019!H9</f>
        <v>13.44</v>
      </c>
      <c r="L6" s="228" t="str">
        <f>Dec_2019!I9</f>
        <v>M40 100</v>
      </c>
      <c r="M6" s="228">
        <f>Dec_2019!J9</f>
        <v>0.95779999999999998</v>
      </c>
      <c r="N6" s="228">
        <f>Dec_2019!K9</f>
        <v>12.88</v>
      </c>
      <c r="O6" s="228">
        <f>Dec_2019!L9</f>
        <v>488</v>
      </c>
      <c r="P6" s="234">
        <f>Dec_2019!M9</f>
        <v>488</v>
      </c>
    </row>
    <row r="7" spans="1:16" s="194" customFormat="1">
      <c r="A7" s="299" t="s">
        <v>491</v>
      </c>
      <c r="B7" s="231">
        <f t="shared" si="0"/>
        <v>12</v>
      </c>
      <c r="D7" s="237" t="str">
        <f>Dec_2019!C13</f>
        <v>Rob</v>
      </c>
      <c r="E7" s="228" t="str">
        <f>Dec_2019!D13</f>
        <v>Tyson</v>
      </c>
      <c r="F7" s="228" t="str">
        <f>Dec_2019!E13</f>
        <v>BMHAC</v>
      </c>
      <c r="G7" s="238" t="str">
        <f>Dec_2019!F13</f>
        <v>M40</v>
      </c>
      <c r="H7" s="263" t="str">
        <f>Dec_2019!G13</f>
        <v>M40</v>
      </c>
      <c r="K7" s="220">
        <f>Dec_2019!H13</f>
        <v>13.08</v>
      </c>
      <c r="L7" s="228" t="str">
        <f>Dec_2019!I13</f>
        <v>M40 100</v>
      </c>
      <c r="M7" s="228">
        <f>Dec_2019!J13</f>
        <v>0.95779999999999998</v>
      </c>
      <c r="N7" s="228">
        <f>Dec_2019!K13</f>
        <v>12.530000000000001</v>
      </c>
      <c r="O7" s="228">
        <f>Dec_2019!L13</f>
        <v>551</v>
      </c>
      <c r="P7" s="234">
        <f>Dec_2019!M13</f>
        <v>551</v>
      </c>
    </row>
    <row r="8" spans="1:16" s="194" customFormat="1">
      <c r="A8" s="299" t="s">
        <v>491</v>
      </c>
      <c r="B8" s="231">
        <f t="shared" si="0"/>
        <v>22</v>
      </c>
      <c r="D8" s="237" t="str">
        <f>Dec_2019!C3</f>
        <v>Bernhard</v>
      </c>
      <c r="E8" s="228" t="str">
        <f>Dec_2019!D3</f>
        <v>Jongejan</v>
      </c>
      <c r="F8" s="228" t="str">
        <f>Dec_2019!E3</f>
        <v>Walton AC</v>
      </c>
      <c r="G8" s="238" t="str">
        <f>Dec_2019!F3</f>
        <v>M45</v>
      </c>
      <c r="H8" s="263" t="str">
        <f>Dec_2019!G3</f>
        <v>M45</v>
      </c>
      <c r="K8" s="220">
        <f>Dec_2019!H3</f>
        <v>14.79</v>
      </c>
      <c r="L8" s="228" t="str">
        <f>Dec_2019!I3</f>
        <v>M45 100</v>
      </c>
      <c r="M8" s="228">
        <f>Dec_2019!J3</f>
        <v>0.92869999999999997</v>
      </c>
      <c r="N8" s="228">
        <f>Dec_2019!K3</f>
        <v>13.74</v>
      </c>
      <c r="O8" s="228">
        <f>Dec_2019!L3</f>
        <v>350</v>
      </c>
      <c r="P8" s="234">
        <f>Dec_2019!M3</f>
        <v>350</v>
      </c>
    </row>
    <row r="9" spans="1:16" s="194" customFormat="1">
      <c r="A9" s="299" t="s">
        <v>491</v>
      </c>
      <c r="B9" s="231">
        <f t="shared" si="0"/>
        <v>20</v>
      </c>
      <c r="D9" s="237" t="str">
        <f>Dec_2019!C4</f>
        <v>Geoff</v>
      </c>
      <c r="E9" s="228" t="str">
        <f>Dec_2019!D4</f>
        <v>Butler</v>
      </c>
      <c r="F9" s="228" t="str">
        <f>Dec_2019!E4</f>
        <v>BMHAC</v>
      </c>
      <c r="G9" s="238" t="str">
        <f>Dec_2019!F4</f>
        <v>M50</v>
      </c>
      <c r="H9" s="263" t="str">
        <f>Dec_2019!G4</f>
        <v>M50</v>
      </c>
      <c r="K9" s="220">
        <f>Dec_2019!H4</f>
        <v>15.14</v>
      </c>
      <c r="L9" s="228" t="str">
        <f>Dec_2019!I4</f>
        <v>M50 100</v>
      </c>
      <c r="M9" s="228">
        <f>Dec_2019!J4</f>
        <v>0.89959999999999996</v>
      </c>
      <c r="N9" s="228">
        <f>Dec_2019!K4</f>
        <v>13.620000000000001</v>
      </c>
      <c r="O9" s="228">
        <f>Dec_2019!L4</f>
        <v>368</v>
      </c>
      <c r="P9" s="234">
        <f>Dec_2019!M4</f>
        <v>368</v>
      </c>
    </row>
    <row r="10" spans="1:16" s="194" customFormat="1">
      <c r="A10" s="299" t="s">
        <v>491</v>
      </c>
      <c r="B10" s="231">
        <f t="shared" si="0"/>
        <v>8</v>
      </c>
      <c r="D10" s="237" t="str">
        <f>Dec_2019!C5</f>
        <v>Andy</v>
      </c>
      <c r="E10" s="228" t="str">
        <f>Dec_2019!D5</f>
        <v>Smerdon</v>
      </c>
      <c r="F10" s="228" t="str">
        <f>Dec_2019!E5</f>
        <v>Fleet &amp; Crookham AC</v>
      </c>
      <c r="G10" s="238" t="str">
        <f>Dec_2019!F5</f>
        <v>M55</v>
      </c>
      <c r="H10" s="263" t="str">
        <f>Dec_2019!G5</f>
        <v>M55</v>
      </c>
      <c r="K10" s="220">
        <f>Dec_2019!H5</f>
        <v>13.98</v>
      </c>
      <c r="L10" s="228" t="str">
        <f>Dec_2019!I5</f>
        <v>M55 100</v>
      </c>
      <c r="M10" s="228">
        <f>Dec_2019!J5</f>
        <v>0.87050000000000005</v>
      </c>
      <c r="N10" s="228">
        <f>Dec_2019!K5</f>
        <v>12.17</v>
      </c>
      <c r="O10" s="228">
        <f>Dec_2019!L5</f>
        <v>618</v>
      </c>
      <c r="P10" s="234">
        <f>Dec_2019!M5</f>
        <v>618</v>
      </c>
    </row>
    <row r="11" spans="1:16" s="194" customFormat="1">
      <c r="A11" s="299" t="s">
        <v>491</v>
      </c>
      <c r="B11" s="231">
        <f t="shared" si="0"/>
        <v>6</v>
      </c>
      <c r="D11" s="237" t="str">
        <f>Dec_2019!C16</f>
        <v>Ronan</v>
      </c>
      <c r="E11" s="228" t="str">
        <f>Dec_2019!D16</f>
        <v>Gately</v>
      </c>
      <c r="F11" s="228" t="str">
        <f>Dec_2019!E16</f>
        <v>Dundrum South Dublin</v>
      </c>
      <c r="G11" s="238" t="str">
        <f>Dec_2019!F16</f>
        <v>M50</v>
      </c>
      <c r="H11" s="263" t="str">
        <f>Dec_2019!G16</f>
        <v>M50</v>
      </c>
      <c r="K11" s="220">
        <f>Dec_2019!H16</f>
        <v>13.42</v>
      </c>
      <c r="L11" s="228" t="str">
        <f>Dec_2019!I16</f>
        <v>M50 100</v>
      </c>
      <c r="M11" s="228">
        <f>Dec_2019!J16</f>
        <v>0.89959999999999996</v>
      </c>
      <c r="N11" s="228">
        <f>Dec_2019!K16</f>
        <v>12.08</v>
      </c>
      <c r="O11" s="228">
        <f>Dec_2019!L16</f>
        <v>635</v>
      </c>
      <c r="P11" s="234">
        <f>Dec_2019!M16</f>
        <v>635</v>
      </c>
    </row>
    <row r="12" spans="1:16" s="194" customFormat="1">
      <c r="A12" s="299" t="s">
        <v>491</v>
      </c>
      <c r="B12" s="231">
        <f t="shared" si="0"/>
        <v>3</v>
      </c>
      <c r="D12" s="237" t="str">
        <f>Dec_2019!C17</f>
        <v>Mark</v>
      </c>
      <c r="E12" s="228" t="str">
        <f>Dec_2019!D17</f>
        <v>Line</v>
      </c>
      <c r="F12" s="228" t="str">
        <f>Dec_2019!E17</f>
        <v>Liverpool Pembroke &amp; Septon Harriers AC</v>
      </c>
      <c r="G12" s="238" t="str">
        <f>Dec_2019!F17</f>
        <v>M55</v>
      </c>
      <c r="H12" s="263" t="str">
        <f>Dec_2019!G17</f>
        <v>M55</v>
      </c>
      <c r="K12" s="220">
        <f>Dec_2019!H17</f>
        <v>13.48</v>
      </c>
      <c r="L12" s="228" t="str">
        <f>Dec_2019!I17</f>
        <v>M55 100</v>
      </c>
      <c r="M12" s="228">
        <f>Dec_2019!J17</f>
        <v>0.87050000000000005</v>
      </c>
      <c r="N12" s="228">
        <f>Dec_2019!K17</f>
        <v>11.74</v>
      </c>
      <c r="O12" s="228">
        <f>Dec_2019!L17</f>
        <v>703</v>
      </c>
      <c r="P12" s="234">
        <f>Dec_2019!M17</f>
        <v>703</v>
      </c>
    </row>
    <row r="13" spans="1:16" s="194" customFormat="1">
      <c r="A13" s="299" t="s">
        <v>491</v>
      </c>
      <c r="B13" s="231">
        <f t="shared" si="0"/>
        <v>24</v>
      </c>
      <c r="D13" s="237" t="str">
        <f>Dec_2019!C18</f>
        <v>Geoff</v>
      </c>
      <c r="E13" s="228" t="str">
        <f>Dec_2019!D18</f>
        <v>Powley</v>
      </c>
      <c r="F13" s="228" t="str">
        <f>Dec_2019!E18</f>
        <v>Lincoln Wellington AC</v>
      </c>
      <c r="G13" s="238" t="str">
        <f>Dec_2019!F18</f>
        <v>M55</v>
      </c>
      <c r="H13" s="263" t="str">
        <f>Dec_2019!G18</f>
        <v>M55</v>
      </c>
      <c r="K13" s="220">
        <f>Dec_2019!H18</f>
        <v>0</v>
      </c>
      <c r="L13" s="228" t="str">
        <f>Dec_2019!I18</f>
        <v>M55 100</v>
      </c>
      <c r="M13" s="228">
        <f>Dec_2019!J18</f>
        <v>0.87050000000000005</v>
      </c>
      <c r="N13" s="228">
        <f>Dec_2019!K18</f>
        <v>0</v>
      </c>
      <c r="O13" s="228">
        <f>Dec_2019!L18</f>
        <v>0</v>
      </c>
      <c r="P13" s="234">
        <f>Dec_2019!M18</f>
        <v>0</v>
      </c>
    </row>
    <row r="14" spans="1:16" s="194" customFormat="1">
      <c r="A14" s="299" t="s">
        <v>491</v>
      </c>
      <c r="B14" s="231">
        <f t="shared" si="0"/>
        <v>21</v>
      </c>
      <c r="D14" s="237" t="str">
        <f>Dec_2019!C6</f>
        <v>Martin</v>
      </c>
      <c r="E14" s="228" t="str">
        <f>Dec_2019!D6</f>
        <v>Willis</v>
      </c>
      <c r="F14" s="228" t="str">
        <f>Dec_2019!E6</f>
        <v>Walton AC</v>
      </c>
      <c r="G14" s="238" t="str">
        <f>Dec_2019!F6</f>
        <v>M45</v>
      </c>
      <c r="H14" s="263" t="str">
        <f>Dec_2019!G6</f>
        <v>M45</v>
      </c>
      <c r="K14" s="220">
        <f>Dec_2019!H6</f>
        <v>14.76</v>
      </c>
      <c r="L14" s="228" t="str">
        <f>Dec_2019!I6</f>
        <v>M45 100</v>
      </c>
      <c r="M14" s="228">
        <f>Dec_2019!J6</f>
        <v>0.92869999999999997</v>
      </c>
      <c r="N14" s="228">
        <f>Dec_2019!K6</f>
        <v>13.71</v>
      </c>
      <c r="O14" s="228">
        <f>Dec_2019!L6</f>
        <v>354</v>
      </c>
      <c r="P14" s="234">
        <f>Dec_2019!M6</f>
        <v>354</v>
      </c>
    </row>
    <row r="15" spans="1:16" s="194" customFormat="1">
      <c r="A15" s="299" t="s">
        <v>491</v>
      </c>
      <c r="B15" s="231">
        <f t="shared" si="0"/>
        <v>23</v>
      </c>
      <c r="D15" s="237" t="str">
        <f>Dec_2019!C19</f>
        <v>Ryan</v>
      </c>
      <c r="E15" s="228" t="str">
        <f>Dec_2019!D19</f>
        <v>Hill</v>
      </c>
      <c r="F15" s="228" t="str">
        <f>Dec_2019!E19</f>
        <v>Newbury AC</v>
      </c>
      <c r="G15" s="238" t="str">
        <f>Dec_2019!F19</f>
        <v>SM</v>
      </c>
      <c r="H15" s="263" t="str">
        <f>Dec_2019!G19</f>
        <v>M00</v>
      </c>
      <c r="K15" s="220">
        <f>Dec_2019!H19</f>
        <v>14.58</v>
      </c>
      <c r="L15" s="228" t="str">
        <f>Dec_2019!I19</f>
        <v>M00 100</v>
      </c>
      <c r="M15" s="228">
        <f>Dec_2019!J19</f>
        <v>1</v>
      </c>
      <c r="N15" s="228">
        <f>Dec_2019!K19</f>
        <v>14.58</v>
      </c>
      <c r="O15" s="228">
        <f>Dec_2019!L19</f>
        <v>235</v>
      </c>
      <c r="P15" s="234">
        <f>Dec_2019!M19</f>
        <v>235</v>
      </c>
    </row>
    <row r="16" spans="1:16" s="194" customFormat="1">
      <c r="A16" s="299" t="s">
        <v>491</v>
      </c>
      <c r="B16" s="231">
        <f t="shared" si="0"/>
        <v>2</v>
      </c>
      <c r="D16" s="237" t="str">
        <f>Dec_2019!C26</f>
        <v>Andrew</v>
      </c>
      <c r="E16" s="228" t="str">
        <f>Dec_2019!D26</f>
        <v>Murphy</v>
      </c>
      <c r="F16" s="228" t="str">
        <f>Dec_2019!E26</f>
        <v>Kilbarchan AAC</v>
      </c>
      <c r="G16" s="238" t="str">
        <f>Dec_2019!F26</f>
        <v>SM</v>
      </c>
      <c r="H16" s="263" t="str">
        <f>Dec_2019!G26</f>
        <v>M00</v>
      </c>
      <c r="K16" s="220">
        <f>Dec_2019!H26</f>
        <v>11.39</v>
      </c>
      <c r="L16" s="228" t="str">
        <f>Dec_2019!I26</f>
        <v>M00 100</v>
      </c>
      <c r="M16" s="228">
        <f>Dec_2019!J26</f>
        <v>1</v>
      </c>
      <c r="N16" s="228">
        <f>Dec_2019!K26</f>
        <v>11.39</v>
      </c>
      <c r="O16" s="228">
        <f>Dec_2019!L26</f>
        <v>776</v>
      </c>
      <c r="P16" s="234">
        <f>Dec_2019!M26</f>
        <v>776</v>
      </c>
    </row>
    <row r="17" spans="1:16" s="194" customFormat="1">
      <c r="A17" s="299" t="s">
        <v>491</v>
      </c>
      <c r="B17" s="231">
        <f t="shared" si="0"/>
        <v>4</v>
      </c>
      <c r="D17" s="237" t="str">
        <f>Dec_2019!C23</f>
        <v>Josh</v>
      </c>
      <c r="E17" s="228" t="str">
        <f>Dec_2019!D23</f>
        <v>Strudwick</v>
      </c>
      <c r="F17" s="228" t="str">
        <f>Dec_2019!E23</f>
        <v>BMHAC</v>
      </c>
      <c r="G17" s="238" t="str">
        <f>Dec_2019!F23</f>
        <v>SM</v>
      </c>
      <c r="H17" s="263" t="str">
        <f>Dec_2019!G23</f>
        <v>M00</v>
      </c>
      <c r="K17" s="220">
        <f>Dec_2019!H23</f>
        <v>11.8</v>
      </c>
      <c r="L17" s="228" t="str">
        <f>Dec_2019!I23</f>
        <v>M00 100</v>
      </c>
      <c r="M17" s="228">
        <f>Dec_2019!J23</f>
        <v>1</v>
      </c>
      <c r="N17" s="228">
        <f>Dec_2019!K23</f>
        <v>11.8</v>
      </c>
      <c r="O17" s="228">
        <f>Dec_2019!L23</f>
        <v>691</v>
      </c>
      <c r="P17" s="234">
        <f>Dec_2019!M23</f>
        <v>691</v>
      </c>
    </row>
    <row r="18" spans="1:16" s="194" customFormat="1">
      <c r="A18" s="299" t="s">
        <v>491</v>
      </c>
      <c r="B18" s="231">
        <f t="shared" si="0"/>
        <v>9</v>
      </c>
      <c r="D18" s="237" t="str">
        <f>Dec_2019!C25</f>
        <v>Ben</v>
      </c>
      <c r="E18" s="228" t="str">
        <f>Dec_2019!D25</f>
        <v>Hazell</v>
      </c>
      <c r="F18" s="228" t="str">
        <f>Dec_2019!E25</f>
        <v>BMHAC</v>
      </c>
      <c r="G18" s="238" t="str">
        <f>Dec_2019!F25</f>
        <v>SM</v>
      </c>
      <c r="H18" s="263" t="str">
        <f>Dec_2019!G25</f>
        <v>M00</v>
      </c>
      <c r="K18" s="220">
        <f>Dec_2019!H25</f>
        <v>12.18</v>
      </c>
      <c r="L18" s="228" t="str">
        <f>Dec_2019!I25</f>
        <v>M00 100</v>
      </c>
      <c r="M18" s="228">
        <f>Dec_2019!J25</f>
        <v>1</v>
      </c>
      <c r="N18" s="228">
        <f>Dec_2019!K25</f>
        <v>12.18</v>
      </c>
      <c r="O18" s="228">
        <f>Dec_2019!L25</f>
        <v>616</v>
      </c>
      <c r="P18" s="234">
        <f>Dec_2019!M25</f>
        <v>616</v>
      </c>
    </row>
    <row r="19" spans="1:16" s="194" customFormat="1">
      <c r="A19" s="299" t="s">
        <v>491</v>
      </c>
      <c r="B19" s="231">
        <f t="shared" si="0"/>
        <v>19</v>
      </c>
      <c r="D19" s="237" t="str">
        <f>Dec_2019!C11</f>
        <v>Tyrone</v>
      </c>
      <c r="E19" s="228" t="str">
        <f>Dec_2019!D11</f>
        <v>Fowler</v>
      </c>
      <c r="F19" s="228" t="str">
        <f>Dec_2019!E11</f>
        <v>Newport Harriers AC</v>
      </c>
      <c r="G19" s="238" t="str">
        <f>Dec_2019!F11</f>
        <v>SM</v>
      </c>
      <c r="H19" s="263" t="str">
        <f>Dec_2019!G11</f>
        <v>M00</v>
      </c>
      <c r="K19" s="220">
        <f>Dec_2019!H11</f>
        <v>13.29</v>
      </c>
      <c r="L19" s="228" t="str">
        <f>Dec_2019!I11</f>
        <v>M00 100</v>
      </c>
      <c r="M19" s="228">
        <f>Dec_2019!J11</f>
        <v>1</v>
      </c>
      <c r="N19" s="228">
        <f>Dec_2019!K11</f>
        <v>13.290000000000001</v>
      </c>
      <c r="O19" s="228">
        <f>Dec_2019!L11</f>
        <v>420</v>
      </c>
      <c r="P19" s="234">
        <f>Dec_2019!M11</f>
        <v>420</v>
      </c>
    </row>
    <row r="20" spans="1:16" s="194" customFormat="1">
      <c r="A20" s="299" t="s">
        <v>491</v>
      </c>
      <c r="B20" s="231">
        <f t="shared" si="0"/>
        <v>18</v>
      </c>
      <c r="D20" s="237" t="str">
        <f>Dec_2019!C12</f>
        <v>Michael</v>
      </c>
      <c r="E20" s="228" t="str">
        <f>Dec_2019!D12</f>
        <v>Robbins</v>
      </c>
      <c r="F20" s="228" t="str">
        <f>Dec_2019!E12</f>
        <v>Newbury AC</v>
      </c>
      <c r="G20" s="238" t="str">
        <f>Dec_2019!F12</f>
        <v>SM</v>
      </c>
      <c r="H20" s="263" t="str">
        <f>Dec_2019!G12</f>
        <v>M00</v>
      </c>
      <c r="K20" s="220">
        <f>Dec_2019!H12</f>
        <v>13.19</v>
      </c>
      <c r="L20" s="228" t="str">
        <f>Dec_2019!I12</f>
        <v>M00 100</v>
      </c>
      <c r="M20" s="228">
        <f>Dec_2019!J12</f>
        <v>1</v>
      </c>
      <c r="N20" s="228">
        <f>Dec_2019!K12</f>
        <v>13.19</v>
      </c>
      <c r="O20" s="228">
        <f>Dec_2019!L12</f>
        <v>436</v>
      </c>
      <c r="P20" s="234">
        <f>Dec_2019!M12</f>
        <v>436</v>
      </c>
    </row>
    <row r="21" spans="1:16" s="194" customFormat="1">
      <c r="A21" s="299" t="s">
        <v>491</v>
      </c>
      <c r="B21" s="231">
        <f t="shared" si="0"/>
        <v>5</v>
      </c>
      <c r="D21" s="237" t="str">
        <f>Dec_2019!C27</f>
        <v>Dave</v>
      </c>
      <c r="E21" s="228" t="str">
        <f>Dec_2019!D27</f>
        <v>Awde</v>
      </c>
      <c r="F21" s="228" t="str">
        <f>Dec_2019!E27</f>
        <v>Woking AC</v>
      </c>
      <c r="G21" s="238" t="str">
        <f>Dec_2019!F27</f>
        <v>SM</v>
      </c>
      <c r="H21" s="263" t="str">
        <f>Dec_2019!G27</f>
        <v>M00</v>
      </c>
      <c r="K21" s="220">
        <f>Dec_2019!H27</f>
        <v>11.97</v>
      </c>
      <c r="L21" s="228" t="str">
        <f>Dec_2019!I27</f>
        <v>M00 100</v>
      </c>
      <c r="M21" s="228">
        <f>Dec_2019!J27</f>
        <v>1</v>
      </c>
      <c r="N21" s="228">
        <f>Dec_2019!K27</f>
        <v>11.97</v>
      </c>
      <c r="O21" s="228">
        <f>Dec_2019!L27</f>
        <v>657</v>
      </c>
      <c r="P21" s="234">
        <f>Dec_2019!M27</f>
        <v>657</v>
      </c>
    </row>
    <row r="22" spans="1:16" s="194" customFormat="1">
      <c r="A22" s="299" t="s">
        <v>491</v>
      </c>
      <c r="B22" s="231">
        <f t="shared" si="0"/>
        <v>13</v>
      </c>
      <c r="D22" s="237" t="str">
        <f>Dec_2019!C21</f>
        <v>John</v>
      </c>
      <c r="E22" s="228" t="str">
        <f>Dec_2019!D21</f>
        <v>Dickinson</v>
      </c>
      <c r="F22" s="228" t="str">
        <f>Dec_2019!E21</f>
        <v>BMHAC</v>
      </c>
      <c r="G22" s="238" t="str">
        <f>Dec_2019!F21</f>
        <v>M35</v>
      </c>
      <c r="H22" s="263" t="str">
        <f>Dec_2019!G21</f>
        <v>M35</v>
      </c>
      <c r="K22" s="220">
        <f>Dec_2019!H21</f>
        <v>12.73</v>
      </c>
      <c r="L22" s="228" t="str">
        <f>Dec_2019!I21</f>
        <v>M35 100</v>
      </c>
      <c r="M22" s="228">
        <f>Dec_2019!J21</f>
        <v>0.9869</v>
      </c>
      <c r="N22" s="228">
        <f>Dec_2019!K21</f>
        <v>12.57</v>
      </c>
      <c r="O22" s="228">
        <f>Dec_2019!L21</f>
        <v>543</v>
      </c>
      <c r="P22" s="234">
        <f>Dec_2019!M21</f>
        <v>543</v>
      </c>
    </row>
    <row r="23" spans="1:16" s="194" customFormat="1">
      <c r="A23" s="299" t="s">
        <v>491</v>
      </c>
      <c r="B23" s="231">
        <f t="shared" si="0"/>
        <v>7</v>
      </c>
      <c r="D23" s="237" t="str">
        <f>Dec_2019!C22</f>
        <v>Bram</v>
      </c>
      <c r="E23" s="228" t="str">
        <f>Dec_2019!D22</f>
        <v>van Hastenberg</v>
      </c>
      <c r="F23" s="228" t="str">
        <f>Dec_2019!E22</f>
        <v>Holland</v>
      </c>
      <c r="G23" s="238" t="str">
        <f>Dec_2019!F22</f>
        <v>U23</v>
      </c>
      <c r="H23" s="263" t="str">
        <f>Dec_2019!G22</f>
        <v>M00</v>
      </c>
      <c r="K23" s="220">
        <f>Dec_2019!H22</f>
        <v>12.09</v>
      </c>
      <c r="L23" s="228" t="str">
        <f>Dec_2019!I22</f>
        <v>M00 100</v>
      </c>
      <c r="M23" s="228">
        <f>Dec_2019!J22</f>
        <v>1</v>
      </c>
      <c r="N23" s="228">
        <f>Dec_2019!K22</f>
        <v>12.09</v>
      </c>
      <c r="O23" s="228">
        <f>Dec_2019!L22</f>
        <v>633</v>
      </c>
      <c r="P23" s="234">
        <f>Dec_2019!M22</f>
        <v>633</v>
      </c>
    </row>
    <row r="24" spans="1:16" s="194" customFormat="1">
      <c r="A24" s="299" t="s">
        <v>491</v>
      </c>
      <c r="B24" s="231">
        <f t="shared" si="0"/>
        <v>17</v>
      </c>
      <c r="D24" s="237" t="str">
        <f>Dec_2019!C10</f>
        <v xml:space="preserve">James </v>
      </c>
      <c r="E24" s="228" t="str">
        <f>Dec_2019!D10</f>
        <v>Eccles</v>
      </c>
      <c r="F24" s="228" t="str">
        <f>Dec_2019!E10</f>
        <v>Croydon AC</v>
      </c>
      <c r="G24" s="238" t="str">
        <f>Dec_2019!F10</f>
        <v>SM</v>
      </c>
      <c r="H24" s="263" t="str">
        <f>Dec_2019!G10</f>
        <v>M00</v>
      </c>
      <c r="K24" s="220">
        <f>Dec_2019!H10</f>
        <v>13.07</v>
      </c>
      <c r="L24" s="228" t="str">
        <f>Dec_2019!I10</f>
        <v>M00 100</v>
      </c>
      <c r="M24" s="228">
        <f>Dec_2019!J10</f>
        <v>1</v>
      </c>
      <c r="N24" s="228">
        <f>Dec_2019!K10</f>
        <v>13.07</v>
      </c>
      <c r="O24" s="228">
        <f>Dec_2019!L10</f>
        <v>456</v>
      </c>
      <c r="P24" s="234">
        <f>Dec_2019!M10</f>
        <v>456</v>
      </c>
    </row>
    <row r="25" spans="1:16" s="194" customFormat="1">
      <c r="A25" s="299" t="s">
        <v>491</v>
      </c>
      <c r="B25" s="231">
        <f t="shared" si="0"/>
        <v>14</v>
      </c>
      <c r="D25" s="237" t="str">
        <f>Dec_2019!C20</f>
        <v>Daniel</v>
      </c>
      <c r="E25" s="228" t="str">
        <f>Dec_2019!D20</f>
        <v>Tuttle</v>
      </c>
      <c r="F25" s="228" t="str">
        <f>Dec_2019!E20</f>
        <v>Newbury AC</v>
      </c>
      <c r="G25" s="238" t="str">
        <f>Dec_2019!F20</f>
        <v>SM</v>
      </c>
      <c r="H25" s="263" t="str">
        <f>Dec_2019!G20</f>
        <v>M00</v>
      </c>
      <c r="K25" s="220">
        <f>Dec_2019!H20</f>
        <v>12.59</v>
      </c>
      <c r="L25" s="228" t="str">
        <f>Dec_2019!I20</f>
        <v>M00 100</v>
      </c>
      <c r="M25" s="228">
        <f>Dec_2019!J20</f>
        <v>1</v>
      </c>
      <c r="N25" s="228">
        <f>Dec_2019!K20</f>
        <v>12.59</v>
      </c>
      <c r="O25" s="228">
        <f>Dec_2019!L20</f>
        <v>540</v>
      </c>
      <c r="P25" s="234">
        <f>Dec_2019!M20</f>
        <v>540</v>
      </c>
    </row>
    <row r="26" spans="1:16" s="194" customFormat="1">
      <c r="A26" s="299" t="s">
        <v>491</v>
      </c>
      <c r="B26" s="217">
        <f t="shared" si="0"/>
        <v>15</v>
      </c>
      <c r="D26" s="209" t="str">
        <f>Dec_2019!C14</f>
        <v>Jenny</v>
      </c>
      <c r="E26" s="205" t="str">
        <f>Dec_2019!D14</f>
        <v>O'Connor</v>
      </c>
      <c r="F26" s="205" t="str">
        <f>Dec_2019!E14</f>
        <v>Newbury AC</v>
      </c>
      <c r="G26" s="210" t="str">
        <f>Dec_2019!F14</f>
        <v>W45</v>
      </c>
      <c r="H26" s="264" t="str">
        <f>Dec_2019!G14</f>
        <v>W45</v>
      </c>
      <c r="K26" s="220">
        <f>Dec_2019!H14</f>
        <v>15.91</v>
      </c>
      <c r="L26" s="205" t="str">
        <f>Dec_2019!I14</f>
        <v>W45 100</v>
      </c>
      <c r="M26" s="205">
        <f>Dec_2019!J14</f>
        <v>0.91959999999999997</v>
      </c>
      <c r="N26" s="205">
        <f>Dec_2019!K14</f>
        <v>14.64</v>
      </c>
      <c r="O26" s="205">
        <f>Dec_2019!L14</f>
        <v>508</v>
      </c>
      <c r="P26" s="233">
        <f>Dec_2019!M14</f>
        <v>508</v>
      </c>
    </row>
    <row r="27" spans="1:16" s="194" customFormat="1" ht="16.5" thickBot="1">
      <c r="A27" s="299" t="s">
        <v>491</v>
      </c>
      <c r="B27" s="218">
        <f t="shared" si="0"/>
        <v>1</v>
      </c>
      <c r="D27" s="423" t="str">
        <f>Dec_2019!C15</f>
        <v>Janet</v>
      </c>
      <c r="E27" s="212" t="str">
        <f>Dec_2019!D15</f>
        <v>Dickinson</v>
      </c>
      <c r="F27" s="212" t="str">
        <f>Dec_2019!E15</f>
        <v>Bournemouth AC</v>
      </c>
      <c r="G27" s="213" t="str">
        <f>Dec_2019!F15</f>
        <v>W50</v>
      </c>
      <c r="H27" s="265" t="str">
        <f>Dec_2019!G15</f>
        <v>W50</v>
      </c>
      <c r="K27" s="221">
        <f>Dec_2019!H15</f>
        <v>14.37</v>
      </c>
      <c r="L27" s="212" t="str">
        <f>Dec_2019!I15</f>
        <v>W50 100</v>
      </c>
      <c r="M27" s="212">
        <f>Dec_2019!J15</f>
        <v>0.88439999999999996</v>
      </c>
      <c r="N27" s="212">
        <f>Dec_2019!K15</f>
        <v>12.71</v>
      </c>
      <c r="O27" s="212">
        <f>Dec_2019!L15</f>
        <v>821</v>
      </c>
      <c r="P27" s="259">
        <f>Dec_2019!M15</f>
        <v>821</v>
      </c>
    </row>
    <row r="28" spans="1:16">
      <c r="A28" s="299" t="s">
        <v>44</v>
      </c>
      <c r="B28" s="246">
        <f t="shared" ref="B28:B52" si="1">_xlfn.RANK.EQ(P28,P$28:P$52,0)</f>
        <v>5</v>
      </c>
      <c r="D28" s="241" t="str">
        <f>Dec_2019!C7</f>
        <v>Neil</v>
      </c>
      <c r="E28" s="242" t="str">
        <f>Dec_2019!D7</f>
        <v>Barton</v>
      </c>
      <c r="F28" s="242" t="str">
        <f>Dec_2019!E7</f>
        <v>BMHAC</v>
      </c>
      <c r="G28" s="243" t="str">
        <f>Dec_2019!F7</f>
        <v>M35</v>
      </c>
      <c r="I28" s="194"/>
      <c r="J28" s="194"/>
      <c r="K28" s="219">
        <f>Dec_2019!N7</f>
        <v>5.69</v>
      </c>
      <c r="L28" s="242" t="str">
        <f>Dec_2019!O7</f>
        <v>M35 Long</v>
      </c>
      <c r="M28" s="242">
        <f>Dec_2019!P7</f>
        <v>1.0317000000000001</v>
      </c>
      <c r="N28" s="242">
        <f>Dec_2019!Q7</f>
        <v>5.87</v>
      </c>
      <c r="O28" s="242">
        <f>Dec_2019!R7</f>
        <v>559</v>
      </c>
      <c r="P28" s="244">
        <f>Dec_2019!S7</f>
        <v>559</v>
      </c>
    </row>
    <row r="29" spans="1:16">
      <c r="A29" s="299" t="s">
        <v>44</v>
      </c>
      <c r="B29" s="231">
        <f t="shared" si="1"/>
        <v>3</v>
      </c>
      <c r="D29" s="237" t="str">
        <f>Dec_2019!C24</f>
        <v xml:space="preserve">Ryan </v>
      </c>
      <c r="E29" s="228" t="str">
        <f>Dec_2019!D24</f>
        <v>Bonifas</v>
      </c>
      <c r="F29" s="228" t="str">
        <f>Dec_2019!E24</f>
        <v>BMHAC</v>
      </c>
      <c r="G29" s="238" t="str">
        <f>Dec_2019!F24</f>
        <v>SM</v>
      </c>
      <c r="I29" s="194"/>
      <c r="J29" s="194"/>
      <c r="K29" s="220">
        <f>Dec_2019!N24</f>
        <v>6.33</v>
      </c>
      <c r="L29" s="228" t="str">
        <f>Dec_2019!O24</f>
        <v>M00 Long</v>
      </c>
      <c r="M29" s="228">
        <f>Dec_2019!P24</f>
        <v>1</v>
      </c>
      <c r="N29" s="228">
        <f>Dec_2019!Q24</f>
        <v>6.33</v>
      </c>
      <c r="O29" s="228">
        <f>Dec_2019!R24</f>
        <v>659</v>
      </c>
      <c r="P29" s="234">
        <f>Dec_2019!S24</f>
        <v>659</v>
      </c>
    </row>
    <row r="30" spans="1:16">
      <c r="A30" s="299" t="s">
        <v>44</v>
      </c>
      <c r="B30" s="231">
        <f t="shared" si="1"/>
        <v>24</v>
      </c>
      <c r="D30" s="237" t="str">
        <f>Dec_2019!C8</f>
        <v>Joe</v>
      </c>
      <c r="E30" s="228" t="str">
        <f>Dec_2019!D8</f>
        <v>McGrath</v>
      </c>
      <c r="F30" s="228" t="str">
        <f>Dec_2019!E8</f>
        <v>Basildon AC</v>
      </c>
      <c r="G30" s="238" t="str">
        <f>Dec_2019!F8</f>
        <v>M35</v>
      </c>
      <c r="I30" s="194"/>
      <c r="J30" s="194"/>
      <c r="K30" s="220">
        <f>Dec_2019!N8</f>
        <v>0</v>
      </c>
      <c r="L30" s="228" t="str">
        <f>Dec_2019!O8</f>
        <v>M35 Long</v>
      </c>
      <c r="M30" s="228">
        <f>Dec_2019!P8</f>
        <v>1.0317000000000001</v>
      </c>
      <c r="N30" s="228">
        <f>Dec_2019!Q8</f>
        <v>0</v>
      </c>
      <c r="O30" s="228">
        <f>Dec_2019!R8</f>
        <v>0</v>
      </c>
      <c r="P30" s="234">
        <f>Dec_2019!S8</f>
        <v>0</v>
      </c>
    </row>
    <row r="31" spans="1:16">
      <c r="A31" s="299" t="s">
        <v>44</v>
      </c>
      <c r="B31" s="231">
        <f t="shared" si="1"/>
        <v>14</v>
      </c>
      <c r="D31" s="237" t="str">
        <f>Dec_2019!C9</f>
        <v>Martin</v>
      </c>
      <c r="E31" s="228" t="str">
        <f>Dec_2019!D9</f>
        <v>Aspley-Davis</v>
      </c>
      <c r="F31" s="228" t="str">
        <f>Dec_2019!E9</f>
        <v>Bromsgrove &amp; Redditch AC</v>
      </c>
      <c r="G31" s="238" t="str">
        <f>Dec_2019!F9</f>
        <v>M40</v>
      </c>
      <c r="I31" s="194"/>
      <c r="J31" s="194"/>
      <c r="K31" s="220">
        <f>Dec_2019!N9</f>
        <v>4.8899999999999997</v>
      </c>
      <c r="L31" s="228" t="str">
        <f>Dec_2019!O9</f>
        <v>M40 Long</v>
      </c>
      <c r="M31" s="228">
        <f>Dec_2019!P9</f>
        <v>1.0899000000000001</v>
      </c>
      <c r="N31" s="228">
        <f>Dec_2019!Q9</f>
        <v>5.32</v>
      </c>
      <c r="O31" s="228">
        <f>Dec_2019!R9</f>
        <v>445</v>
      </c>
      <c r="P31" s="234">
        <f>Dec_2019!S9</f>
        <v>445</v>
      </c>
    </row>
    <row r="32" spans="1:16">
      <c r="A32" s="299" t="s">
        <v>44</v>
      </c>
      <c r="B32" s="231">
        <f t="shared" si="1"/>
        <v>12</v>
      </c>
      <c r="D32" s="237" t="str">
        <f>Dec_2019!C13</f>
        <v>Rob</v>
      </c>
      <c r="E32" s="228" t="str">
        <f>Dec_2019!D13</f>
        <v>Tyson</v>
      </c>
      <c r="F32" s="228" t="str">
        <f>Dec_2019!E13</f>
        <v>BMHAC</v>
      </c>
      <c r="G32" s="238" t="str">
        <f>Dec_2019!F13</f>
        <v>M40</v>
      </c>
      <c r="I32" s="194"/>
      <c r="J32" s="194"/>
      <c r="K32" s="220">
        <f>Dec_2019!N13</f>
        <v>4.9400000000000004</v>
      </c>
      <c r="L32" s="228" t="str">
        <f>Dec_2019!O13</f>
        <v>M40 Long</v>
      </c>
      <c r="M32" s="228">
        <f>Dec_2019!P13</f>
        <v>1.0899000000000001</v>
      </c>
      <c r="N32" s="228">
        <f>Dec_2019!Q13</f>
        <v>5.38</v>
      </c>
      <c r="O32" s="228">
        <f>Dec_2019!R13</f>
        <v>457</v>
      </c>
      <c r="P32" s="234">
        <f>Dec_2019!S13</f>
        <v>457</v>
      </c>
    </row>
    <row r="33" spans="1:16">
      <c r="A33" s="299" t="s">
        <v>44</v>
      </c>
      <c r="B33" s="231">
        <f t="shared" si="1"/>
        <v>21</v>
      </c>
      <c r="D33" s="237" t="str">
        <f>Dec_2019!C3</f>
        <v>Bernhard</v>
      </c>
      <c r="E33" s="228" t="str">
        <f>Dec_2019!D3</f>
        <v>Jongejan</v>
      </c>
      <c r="F33" s="228" t="str">
        <f>Dec_2019!E3</f>
        <v>Walton AC</v>
      </c>
      <c r="G33" s="238" t="str">
        <f>Dec_2019!F3</f>
        <v>M45</v>
      </c>
      <c r="I33" s="194"/>
      <c r="J33" s="194"/>
      <c r="K33" s="220">
        <f>Dec_2019!N3</f>
        <v>3.78</v>
      </c>
      <c r="L33" s="228" t="str">
        <f>Dec_2019!O3</f>
        <v>M45 Long</v>
      </c>
      <c r="M33" s="228">
        <f>Dec_2019!P3</f>
        <v>1.1551</v>
      </c>
      <c r="N33" s="228">
        <f>Dec_2019!Q3</f>
        <v>4.3600000000000003</v>
      </c>
      <c r="O33" s="228">
        <f>Dec_2019!R3</f>
        <v>266</v>
      </c>
      <c r="P33" s="234">
        <f>Dec_2019!S3</f>
        <v>266</v>
      </c>
    </row>
    <row r="34" spans="1:16">
      <c r="A34" s="299" t="s">
        <v>44</v>
      </c>
      <c r="B34" s="231">
        <f t="shared" si="1"/>
        <v>17</v>
      </c>
      <c r="D34" s="237" t="str">
        <f>Dec_2019!C4</f>
        <v>Geoff</v>
      </c>
      <c r="E34" s="228" t="str">
        <f>Dec_2019!D4</f>
        <v>Butler</v>
      </c>
      <c r="F34" s="228" t="str">
        <f>Dec_2019!E4</f>
        <v>BMHAC</v>
      </c>
      <c r="G34" s="238" t="str">
        <f>Dec_2019!F4</f>
        <v>M50</v>
      </c>
      <c r="I34" s="194"/>
      <c r="J34" s="194"/>
      <c r="K34" s="220">
        <f>Dec_2019!N4</f>
        <v>4.04</v>
      </c>
      <c r="L34" s="228" t="str">
        <f>Dec_2019!O4</f>
        <v>M50 Long</v>
      </c>
      <c r="M34" s="228">
        <f>Dec_2019!P4</f>
        <v>1.2285999999999999</v>
      </c>
      <c r="N34" s="228">
        <f>Dec_2019!Q4</f>
        <v>4.96</v>
      </c>
      <c r="O34" s="228">
        <f>Dec_2019!R4</f>
        <v>375</v>
      </c>
      <c r="P34" s="234">
        <f>Dec_2019!S4</f>
        <v>375</v>
      </c>
    </row>
    <row r="35" spans="1:16">
      <c r="A35" s="299" t="s">
        <v>44</v>
      </c>
      <c r="B35" s="231">
        <f t="shared" si="1"/>
        <v>11</v>
      </c>
      <c r="D35" s="237" t="str">
        <f>Dec_2019!C5</f>
        <v>Andy</v>
      </c>
      <c r="E35" s="228" t="str">
        <f>Dec_2019!D5</f>
        <v>Smerdon</v>
      </c>
      <c r="F35" s="228" t="str">
        <f>Dec_2019!E5</f>
        <v>Fleet &amp; Crookham AC</v>
      </c>
      <c r="G35" s="238" t="str">
        <f>Dec_2019!F5</f>
        <v>M55</v>
      </c>
      <c r="I35" s="194"/>
      <c r="J35" s="194"/>
      <c r="K35" s="220">
        <f>Dec_2019!N5</f>
        <v>4.1900000000000004</v>
      </c>
      <c r="L35" s="228" t="str">
        <f>Dec_2019!O5</f>
        <v>M55 Long</v>
      </c>
      <c r="M35" s="228">
        <f>Dec_2019!P5</f>
        <v>1.3121</v>
      </c>
      <c r="N35" s="228">
        <f>Dec_2019!Q5</f>
        <v>5.49</v>
      </c>
      <c r="O35" s="228">
        <f>Dec_2019!R5</f>
        <v>479</v>
      </c>
      <c r="P35" s="234">
        <f>Dec_2019!S5</f>
        <v>479</v>
      </c>
    </row>
    <row r="36" spans="1:16">
      <c r="A36" s="299" t="s">
        <v>44</v>
      </c>
      <c r="B36" s="231">
        <f t="shared" si="1"/>
        <v>8</v>
      </c>
      <c r="D36" s="237" t="str">
        <f>Dec_2019!C16</f>
        <v>Ronan</v>
      </c>
      <c r="E36" s="228" t="str">
        <f>Dec_2019!D16</f>
        <v>Gately</v>
      </c>
      <c r="F36" s="228" t="str">
        <f>Dec_2019!E16</f>
        <v>Dundrum South Dublin</v>
      </c>
      <c r="G36" s="238" t="str">
        <f>Dec_2019!F16</f>
        <v>M50</v>
      </c>
      <c r="I36" s="194"/>
      <c r="J36" s="194"/>
      <c r="K36" s="220">
        <f>Dec_2019!N16</f>
        <v>4.55</v>
      </c>
      <c r="L36" s="228" t="str">
        <f>Dec_2019!O16</f>
        <v>M50 Long</v>
      </c>
      <c r="M36" s="228">
        <f>Dec_2019!P16</f>
        <v>1.2285999999999999</v>
      </c>
      <c r="N36" s="228">
        <f>Dec_2019!Q16</f>
        <v>5.59</v>
      </c>
      <c r="O36" s="228">
        <f>Dec_2019!R16</f>
        <v>500</v>
      </c>
      <c r="P36" s="234">
        <f>Dec_2019!S16</f>
        <v>500</v>
      </c>
    </row>
    <row r="37" spans="1:16">
      <c r="A37" s="299" t="s">
        <v>44</v>
      </c>
      <c r="B37" s="231">
        <f t="shared" si="1"/>
        <v>4</v>
      </c>
      <c r="D37" s="237" t="str">
        <f>Dec_2019!C17</f>
        <v>Mark</v>
      </c>
      <c r="E37" s="228" t="str">
        <f>Dec_2019!D17</f>
        <v>Line</v>
      </c>
      <c r="F37" s="228" t="str">
        <f>Dec_2019!E17</f>
        <v>Liverpool Pembroke &amp; Septon Harriers AC</v>
      </c>
      <c r="G37" s="238" t="str">
        <f>Dec_2019!F17</f>
        <v>M55</v>
      </c>
      <c r="I37" s="194"/>
      <c r="J37" s="194"/>
      <c r="K37" s="220">
        <f>Dec_2019!N17</f>
        <v>4.62</v>
      </c>
      <c r="L37" s="228" t="str">
        <f>Dec_2019!O17</f>
        <v>M55 Long</v>
      </c>
      <c r="M37" s="228">
        <f>Dec_2019!P17</f>
        <v>1.3121</v>
      </c>
      <c r="N37" s="228">
        <f>Dec_2019!Q17</f>
        <v>6.0600000000000005</v>
      </c>
      <c r="O37" s="228">
        <f>Dec_2019!R17</f>
        <v>600</v>
      </c>
      <c r="P37" s="234">
        <f>Dec_2019!S17</f>
        <v>600</v>
      </c>
    </row>
    <row r="38" spans="1:16">
      <c r="A38" s="299" t="s">
        <v>44</v>
      </c>
      <c r="B38" s="231">
        <f t="shared" si="1"/>
        <v>24</v>
      </c>
      <c r="D38" s="237" t="str">
        <f>Dec_2019!C18</f>
        <v>Geoff</v>
      </c>
      <c r="E38" s="228" t="str">
        <f>Dec_2019!D18</f>
        <v>Powley</v>
      </c>
      <c r="F38" s="228" t="str">
        <f>Dec_2019!E18</f>
        <v>Lincoln Wellington AC</v>
      </c>
      <c r="G38" s="238" t="str">
        <f>Dec_2019!F18</f>
        <v>M55</v>
      </c>
      <c r="I38" s="194"/>
      <c r="J38" s="194"/>
      <c r="K38" s="220">
        <f>Dec_2019!N18</f>
        <v>0</v>
      </c>
      <c r="L38" s="228" t="str">
        <f>Dec_2019!O18</f>
        <v>M55 Long</v>
      </c>
      <c r="M38" s="228">
        <f>Dec_2019!P18</f>
        <v>1.3121</v>
      </c>
      <c r="N38" s="228">
        <f>Dec_2019!Q18</f>
        <v>0</v>
      </c>
      <c r="O38" s="228">
        <f>Dec_2019!R18</f>
        <v>0</v>
      </c>
      <c r="P38" s="234">
        <f>Dec_2019!S18</f>
        <v>0</v>
      </c>
    </row>
    <row r="39" spans="1:16">
      <c r="A39" s="299" t="s">
        <v>44</v>
      </c>
      <c r="B39" s="231">
        <f t="shared" si="1"/>
        <v>23</v>
      </c>
      <c r="D39" s="237" t="str">
        <f>Dec_2019!C6</f>
        <v>Martin</v>
      </c>
      <c r="E39" s="228" t="str">
        <f>Dec_2019!D6</f>
        <v>Willis</v>
      </c>
      <c r="F39" s="228" t="str">
        <f>Dec_2019!E6</f>
        <v>Walton AC</v>
      </c>
      <c r="G39" s="238" t="str">
        <f>Dec_2019!F6</f>
        <v>M45</v>
      </c>
      <c r="I39" s="194"/>
      <c r="J39" s="194"/>
      <c r="K39" s="220">
        <f>Dec_2019!N6</f>
        <v>3.56</v>
      </c>
      <c r="L39" s="228" t="str">
        <f>Dec_2019!O6</f>
        <v>M45 Long</v>
      </c>
      <c r="M39" s="228">
        <f>Dec_2019!P6</f>
        <v>1.1551</v>
      </c>
      <c r="N39" s="228">
        <f>Dec_2019!Q6</f>
        <v>4.1100000000000003</v>
      </c>
      <c r="O39" s="228">
        <f>Dec_2019!R6</f>
        <v>224</v>
      </c>
      <c r="P39" s="234">
        <f>Dec_2019!S6</f>
        <v>224</v>
      </c>
    </row>
    <row r="40" spans="1:16">
      <c r="A40" s="299" t="s">
        <v>44</v>
      </c>
      <c r="B40" s="231">
        <f t="shared" si="1"/>
        <v>22</v>
      </c>
      <c r="D40" s="237" t="str">
        <f>Dec_2019!C19</f>
        <v>Ryan</v>
      </c>
      <c r="E40" s="228" t="str">
        <f>Dec_2019!D19</f>
        <v>Hill</v>
      </c>
      <c r="F40" s="228" t="str">
        <f>Dec_2019!E19</f>
        <v>Newbury AC</v>
      </c>
      <c r="G40" s="238" t="str">
        <f>Dec_2019!F19</f>
        <v>SM</v>
      </c>
      <c r="I40" s="194"/>
      <c r="J40" s="194"/>
      <c r="K40" s="220">
        <f>Dec_2019!N19</f>
        <v>4.2300000000000004</v>
      </c>
      <c r="L40" s="228" t="str">
        <f>Dec_2019!O19</f>
        <v>M00 Long</v>
      </c>
      <c r="M40" s="228">
        <f>Dec_2019!P19</f>
        <v>1</v>
      </c>
      <c r="N40" s="228">
        <f>Dec_2019!Q19</f>
        <v>4.2300000000000004</v>
      </c>
      <c r="O40" s="228">
        <f>Dec_2019!R19</f>
        <v>244</v>
      </c>
      <c r="P40" s="234">
        <f>Dec_2019!S19</f>
        <v>244</v>
      </c>
    </row>
    <row r="41" spans="1:16">
      <c r="A41" s="299" t="s">
        <v>44</v>
      </c>
      <c r="B41" s="231">
        <f t="shared" si="1"/>
        <v>2</v>
      </c>
      <c r="D41" s="237" t="str">
        <f>Dec_2019!C26</f>
        <v>Andrew</v>
      </c>
      <c r="E41" s="228" t="str">
        <f>Dec_2019!D26</f>
        <v>Murphy</v>
      </c>
      <c r="F41" s="228" t="str">
        <f>Dec_2019!E26</f>
        <v>Kilbarchan AAC</v>
      </c>
      <c r="G41" s="238" t="str">
        <f>Dec_2019!F26</f>
        <v>SM</v>
      </c>
      <c r="I41" s="194"/>
      <c r="J41" s="194"/>
      <c r="K41" s="220">
        <f>Dec_2019!N26</f>
        <v>6.41</v>
      </c>
      <c r="L41" s="228" t="str">
        <f>Dec_2019!O26</f>
        <v>M00 Long</v>
      </c>
      <c r="M41" s="228">
        <f>Dec_2019!P26</f>
        <v>1</v>
      </c>
      <c r="N41" s="228">
        <f>Dec_2019!Q26</f>
        <v>6.41</v>
      </c>
      <c r="O41" s="228">
        <f>Dec_2019!R26</f>
        <v>677</v>
      </c>
      <c r="P41" s="234">
        <f>Dec_2019!S26</f>
        <v>677</v>
      </c>
    </row>
    <row r="42" spans="1:16">
      <c r="A42" s="299" t="s">
        <v>44</v>
      </c>
      <c r="B42" s="231">
        <f t="shared" si="1"/>
        <v>9</v>
      </c>
      <c r="D42" s="237" t="str">
        <f>Dec_2019!C23</f>
        <v>Josh</v>
      </c>
      <c r="E42" s="228" t="str">
        <f>Dec_2019!D23</f>
        <v>Strudwick</v>
      </c>
      <c r="F42" s="228" t="str">
        <f>Dec_2019!E23</f>
        <v>BMHAC</v>
      </c>
      <c r="G42" s="238" t="str">
        <f>Dec_2019!F23</f>
        <v>SM</v>
      </c>
      <c r="I42" s="194"/>
      <c r="J42" s="194"/>
      <c r="K42" s="220">
        <f>Dec_2019!N23</f>
        <v>5.51</v>
      </c>
      <c r="L42" s="228" t="str">
        <f>Dec_2019!O23</f>
        <v>M00 Long</v>
      </c>
      <c r="M42" s="228">
        <f>Dec_2019!P23</f>
        <v>1</v>
      </c>
      <c r="N42" s="228">
        <f>Dec_2019!Q23</f>
        <v>5.51</v>
      </c>
      <c r="O42" s="228">
        <f>Dec_2019!R23</f>
        <v>483</v>
      </c>
      <c r="P42" s="234">
        <f>Dec_2019!S23</f>
        <v>483</v>
      </c>
    </row>
    <row r="43" spans="1:16">
      <c r="A43" s="299" t="s">
        <v>44</v>
      </c>
      <c r="B43" s="231">
        <f t="shared" si="1"/>
        <v>7</v>
      </c>
      <c r="D43" s="237" t="str">
        <f>Dec_2019!C25</f>
        <v>Ben</v>
      </c>
      <c r="E43" s="228" t="str">
        <f>Dec_2019!D25</f>
        <v>Hazell</v>
      </c>
      <c r="F43" s="228" t="str">
        <f>Dec_2019!E25</f>
        <v>BMHAC</v>
      </c>
      <c r="G43" s="238" t="str">
        <f>Dec_2019!F25</f>
        <v>SM</v>
      </c>
      <c r="I43" s="194"/>
      <c r="J43" s="194"/>
      <c r="K43" s="220">
        <f>Dec_2019!N25</f>
        <v>5.73</v>
      </c>
      <c r="L43" s="228" t="str">
        <f>Dec_2019!O25</f>
        <v>M00 Long</v>
      </c>
      <c r="M43" s="228">
        <f>Dec_2019!P25</f>
        <v>1</v>
      </c>
      <c r="N43" s="228">
        <f>Dec_2019!Q25</f>
        <v>5.73</v>
      </c>
      <c r="O43" s="228">
        <f>Dec_2019!R25</f>
        <v>529</v>
      </c>
      <c r="P43" s="234">
        <f>Dec_2019!S25</f>
        <v>529</v>
      </c>
    </row>
    <row r="44" spans="1:16">
      <c r="A44" s="299" t="s">
        <v>44</v>
      </c>
      <c r="B44" s="231">
        <f t="shared" si="1"/>
        <v>20</v>
      </c>
      <c r="D44" s="237" t="str">
        <f>Dec_2019!C11</f>
        <v>Tyrone</v>
      </c>
      <c r="E44" s="228" t="str">
        <f>Dec_2019!D11</f>
        <v>Fowler</v>
      </c>
      <c r="F44" s="228" t="str">
        <f>Dec_2019!E11</f>
        <v>Newport Harriers AC</v>
      </c>
      <c r="G44" s="238" t="str">
        <f>Dec_2019!F11</f>
        <v>SM</v>
      </c>
      <c r="I44" s="194"/>
      <c r="J44" s="194"/>
      <c r="K44" s="220">
        <f>Dec_2019!N11</f>
        <v>4.58</v>
      </c>
      <c r="L44" s="228" t="str">
        <f>Dec_2019!O11</f>
        <v>M00 Long</v>
      </c>
      <c r="M44" s="228">
        <f>Dec_2019!P11</f>
        <v>1</v>
      </c>
      <c r="N44" s="228">
        <f>Dec_2019!Q11</f>
        <v>4.58</v>
      </c>
      <c r="O44" s="228">
        <f>Dec_2019!R11</f>
        <v>304</v>
      </c>
      <c r="P44" s="234">
        <f>Dec_2019!S11</f>
        <v>304</v>
      </c>
    </row>
    <row r="45" spans="1:16">
      <c r="A45" s="299" t="s">
        <v>44</v>
      </c>
      <c r="B45" s="231">
        <f t="shared" si="1"/>
        <v>18</v>
      </c>
      <c r="D45" s="237" t="str">
        <f>Dec_2019!C12</f>
        <v>Michael</v>
      </c>
      <c r="E45" s="228" t="str">
        <f>Dec_2019!D12</f>
        <v>Robbins</v>
      </c>
      <c r="F45" s="228" t="str">
        <f>Dec_2019!E12</f>
        <v>Newbury AC</v>
      </c>
      <c r="G45" s="238" t="str">
        <f>Dec_2019!F12</f>
        <v>SM</v>
      </c>
      <c r="I45" s="194"/>
      <c r="J45" s="194"/>
      <c r="K45" s="220">
        <f>Dec_2019!N12</f>
        <v>4.9400000000000004</v>
      </c>
      <c r="L45" s="228" t="str">
        <f>Dec_2019!O12</f>
        <v>M00 Long</v>
      </c>
      <c r="M45" s="228">
        <f>Dec_2019!P12</f>
        <v>1</v>
      </c>
      <c r="N45" s="228">
        <f>Dec_2019!Q12</f>
        <v>4.9400000000000004</v>
      </c>
      <c r="O45" s="228">
        <f>Dec_2019!R12</f>
        <v>371</v>
      </c>
      <c r="P45" s="234">
        <f>Dec_2019!S12</f>
        <v>371</v>
      </c>
    </row>
    <row r="46" spans="1:16">
      <c r="A46" s="299" t="s">
        <v>44</v>
      </c>
      <c r="B46" s="231">
        <f t="shared" si="1"/>
        <v>12</v>
      </c>
      <c r="D46" s="237" t="str">
        <f>Dec_2019!C27</f>
        <v>Dave</v>
      </c>
      <c r="E46" s="228" t="str">
        <f>Dec_2019!D27</f>
        <v>Awde</v>
      </c>
      <c r="F46" s="228" t="str">
        <f>Dec_2019!E27</f>
        <v>Woking AC</v>
      </c>
      <c r="G46" s="238" t="str">
        <f>Dec_2019!F27</f>
        <v>SM</v>
      </c>
      <c r="I46" s="194"/>
      <c r="J46" s="194"/>
      <c r="K46" s="220">
        <f>Dec_2019!N27</f>
        <v>5.38</v>
      </c>
      <c r="L46" s="228" t="str">
        <f>Dec_2019!O27</f>
        <v>M00 Long</v>
      </c>
      <c r="M46" s="228">
        <f>Dec_2019!P27</f>
        <v>1</v>
      </c>
      <c r="N46" s="228">
        <f>Dec_2019!Q27</f>
        <v>5.38</v>
      </c>
      <c r="O46" s="228">
        <f>Dec_2019!R27</f>
        <v>457</v>
      </c>
      <c r="P46" s="234">
        <f>Dec_2019!S27</f>
        <v>457</v>
      </c>
    </row>
    <row r="47" spans="1:16">
      <c r="A47" s="299" t="s">
        <v>44</v>
      </c>
      <c r="B47" s="231">
        <f t="shared" si="1"/>
        <v>15</v>
      </c>
      <c r="D47" s="237" t="str">
        <f>Dec_2019!C21</f>
        <v>John</v>
      </c>
      <c r="E47" s="228" t="str">
        <f>Dec_2019!D21</f>
        <v>Dickinson</v>
      </c>
      <c r="F47" s="228" t="str">
        <f>Dec_2019!E21</f>
        <v>BMHAC</v>
      </c>
      <c r="G47" s="238" t="str">
        <f>Dec_2019!F21</f>
        <v>M35</v>
      </c>
      <c r="I47" s="194"/>
      <c r="J47" s="194"/>
      <c r="K47" s="220">
        <f>Dec_2019!N21</f>
        <v>4.97</v>
      </c>
      <c r="L47" s="228" t="str">
        <f>Dec_2019!O21</f>
        <v>M35 Long</v>
      </c>
      <c r="M47" s="228">
        <f>Dec_2019!P21</f>
        <v>1.0317000000000001</v>
      </c>
      <c r="N47" s="228">
        <f>Dec_2019!Q21</f>
        <v>5.12</v>
      </c>
      <c r="O47" s="228">
        <f>Dec_2019!R21</f>
        <v>405</v>
      </c>
      <c r="P47" s="234">
        <f>Dec_2019!S21</f>
        <v>405</v>
      </c>
    </row>
    <row r="48" spans="1:16">
      <c r="A48" s="299" t="s">
        <v>44</v>
      </c>
      <c r="B48" s="231">
        <f t="shared" si="1"/>
        <v>6</v>
      </c>
      <c r="D48" s="237" t="str">
        <f>Dec_2019!C22</f>
        <v>Bram</v>
      </c>
      <c r="E48" s="228" t="str">
        <f>Dec_2019!D22</f>
        <v>van Hastenberg</v>
      </c>
      <c r="F48" s="228" t="str">
        <f>Dec_2019!E22</f>
        <v>Holland</v>
      </c>
      <c r="G48" s="238" t="str">
        <f>Dec_2019!F22</f>
        <v>U23</v>
      </c>
      <c r="I48" s="194"/>
      <c r="J48" s="194"/>
      <c r="K48" s="220">
        <f>Dec_2019!N22</f>
        <v>5.77</v>
      </c>
      <c r="L48" s="228" t="str">
        <f>Dec_2019!O22</f>
        <v>M00 Long</v>
      </c>
      <c r="M48" s="228">
        <f>Dec_2019!P22</f>
        <v>1</v>
      </c>
      <c r="N48" s="228">
        <f>Dec_2019!Q22</f>
        <v>5.7700000000000005</v>
      </c>
      <c r="O48" s="228">
        <f>Dec_2019!R22</f>
        <v>537</v>
      </c>
      <c r="P48" s="234">
        <f>Dec_2019!S22</f>
        <v>537</v>
      </c>
    </row>
    <row r="49" spans="1:16">
      <c r="A49" s="299" t="s">
        <v>44</v>
      </c>
      <c r="B49" s="231">
        <f t="shared" si="1"/>
        <v>19</v>
      </c>
      <c r="D49" s="237" t="str">
        <f>Dec_2019!C10</f>
        <v xml:space="preserve">James </v>
      </c>
      <c r="E49" s="228" t="str">
        <f>Dec_2019!D10</f>
        <v>Eccles</v>
      </c>
      <c r="F49" s="228" t="str">
        <f>Dec_2019!E10</f>
        <v>Croydon AC</v>
      </c>
      <c r="G49" s="238" t="str">
        <f>Dec_2019!F10</f>
        <v>SM</v>
      </c>
      <c r="I49" s="194"/>
      <c r="J49" s="194"/>
      <c r="K49" s="220">
        <f>Dec_2019!N10</f>
        <v>4.8899999999999997</v>
      </c>
      <c r="L49" s="228" t="str">
        <f>Dec_2019!O10</f>
        <v>M00 Long</v>
      </c>
      <c r="M49" s="228">
        <f>Dec_2019!P10</f>
        <v>1</v>
      </c>
      <c r="N49" s="228">
        <f>Dec_2019!Q10</f>
        <v>4.8899999999999997</v>
      </c>
      <c r="O49" s="228">
        <f>Dec_2019!R10</f>
        <v>361</v>
      </c>
      <c r="P49" s="234">
        <f>Dec_2019!S10</f>
        <v>361</v>
      </c>
    </row>
    <row r="50" spans="1:16">
      <c r="A50" s="299" t="s">
        <v>44</v>
      </c>
      <c r="B50" s="231">
        <f t="shared" si="1"/>
        <v>16</v>
      </c>
      <c r="D50" s="237" t="str">
        <f>Dec_2019!C20</f>
        <v>Daniel</v>
      </c>
      <c r="E50" s="228" t="str">
        <f>Dec_2019!D20</f>
        <v>Tuttle</v>
      </c>
      <c r="F50" s="228" t="str">
        <f>Dec_2019!E20</f>
        <v>Newbury AC</v>
      </c>
      <c r="G50" s="238" t="str">
        <f>Dec_2019!F20</f>
        <v>SM</v>
      </c>
      <c r="I50" s="194"/>
      <c r="J50" s="194"/>
      <c r="K50" s="220">
        <f>Dec_2019!N20</f>
        <v>5.03</v>
      </c>
      <c r="L50" s="228" t="str">
        <f>Dec_2019!O20</f>
        <v>M00 Long</v>
      </c>
      <c r="M50" s="228">
        <f>Dec_2019!P20</f>
        <v>1</v>
      </c>
      <c r="N50" s="228">
        <f>Dec_2019!Q20</f>
        <v>5.03</v>
      </c>
      <c r="O50" s="228">
        <f>Dec_2019!R20</f>
        <v>388</v>
      </c>
      <c r="P50" s="234">
        <f>Dec_2019!S20</f>
        <v>388</v>
      </c>
    </row>
    <row r="51" spans="1:16">
      <c r="A51" s="299" t="s">
        <v>44</v>
      </c>
      <c r="B51" s="217">
        <f t="shared" si="1"/>
        <v>10</v>
      </c>
      <c r="D51" s="209" t="str">
        <f>Dec_2019!C14</f>
        <v>Jenny</v>
      </c>
      <c r="E51" s="205" t="str">
        <f>Dec_2019!D14</f>
        <v>O'Connor</v>
      </c>
      <c r="F51" s="205" t="str">
        <f>Dec_2019!E14</f>
        <v>Newbury AC</v>
      </c>
      <c r="G51" s="210" t="str">
        <f>Dec_2019!F14</f>
        <v>W45</v>
      </c>
      <c r="I51" s="194"/>
      <c r="J51" s="194"/>
      <c r="K51" s="220">
        <f>Dec_2019!N14</f>
        <v>4</v>
      </c>
      <c r="L51" s="205" t="str">
        <f>Dec_2019!O14</f>
        <v>W45 Long</v>
      </c>
      <c r="M51" s="205">
        <f>Dec_2019!P14</f>
        <v>1.1776</v>
      </c>
      <c r="N51" s="205">
        <f>Dec_2019!Q14</f>
        <v>4.71</v>
      </c>
      <c r="O51" s="205">
        <f>Dec_2019!R14</f>
        <v>482</v>
      </c>
      <c r="P51" s="233">
        <f>Dec_2019!S14</f>
        <v>482</v>
      </c>
    </row>
    <row r="52" spans="1:16" ht="16.5" thickBot="1">
      <c r="A52" s="299" t="s">
        <v>44</v>
      </c>
      <c r="B52" s="218">
        <f t="shared" si="1"/>
        <v>1</v>
      </c>
      <c r="D52" s="423" t="str">
        <f>Dec_2019!C15</f>
        <v>Janet</v>
      </c>
      <c r="E52" s="212" t="str">
        <f>Dec_2019!D15</f>
        <v>Dickinson</v>
      </c>
      <c r="F52" s="212" t="str">
        <f>Dec_2019!E15</f>
        <v>Bournemouth AC</v>
      </c>
      <c r="G52" s="213" t="str">
        <f>Dec_2019!F15</f>
        <v>W50</v>
      </c>
      <c r="I52" s="194"/>
      <c r="J52" s="194"/>
      <c r="K52" s="221">
        <f>Dec_2019!N15</f>
        <v>4.51</v>
      </c>
      <c r="L52" s="212" t="str">
        <f>Dec_2019!O15</f>
        <v>W50 Long</v>
      </c>
      <c r="M52" s="212">
        <f>Dec_2019!P15</f>
        <v>1.2538</v>
      </c>
      <c r="N52" s="212">
        <f>Dec_2019!Q15</f>
        <v>5.65</v>
      </c>
      <c r="O52" s="212">
        <f>Dec_2019!R15</f>
        <v>744</v>
      </c>
      <c r="P52" s="259">
        <f>Dec_2019!S15</f>
        <v>744</v>
      </c>
    </row>
    <row r="53" spans="1:16">
      <c r="A53" s="299" t="s">
        <v>47</v>
      </c>
      <c r="B53" s="246">
        <f t="shared" ref="B53:B76" si="2">_xlfn.RANK.EQ(P53,P$53:P$77,0)</f>
        <v>20</v>
      </c>
      <c r="D53" s="241" t="str">
        <f>Dec_2019!C7</f>
        <v>Neil</v>
      </c>
      <c r="E53" s="242" t="str">
        <f>Dec_2019!D7</f>
        <v>Barton</v>
      </c>
      <c r="F53" s="242" t="str">
        <f>Dec_2019!E7</f>
        <v>BMHAC</v>
      </c>
      <c r="G53" s="243" t="str">
        <f>Dec_2019!F7</f>
        <v>M35</v>
      </c>
      <c r="I53" s="194"/>
      <c r="J53" s="194"/>
      <c r="K53" s="219">
        <f>Dec_2019!T7</f>
        <v>7.75</v>
      </c>
      <c r="L53" s="242" t="str">
        <f>Dec_2019!U7</f>
        <v>M35 Shot</v>
      </c>
      <c r="M53" s="242">
        <f>Dec_2019!V7</f>
        <v>1.0371999999999999</v>
      </c>
      <c r="N53" s="242">
        <f>Dec_2019!W7</f>
        <v>8.0299999999999994</v>
      </c>
      <c r="O53" s="242">
        <f>Dec_2019!X7</f>
        <v>368</v>
      </c>
      <c r="P53" s="244">
        <f>Dec_2019!Y7</f>
        <v>368</v>
      </c>
    </row>
    <row r="54" spans="1:16">
      <c r="A54" s="299" t="s">
        <v>47</v>
      </c>
      <c r="B54" s="231">
        <f t="shared" si="2"/>
        <v>4</v>
      </c>
      <c r="D54" s="237" t="str">
        <f>Dec_2019!C24</f>
        <v xml:space="preserve">Ryan </v>
      </c>
      <c r="E54" s="228" t="str">
        <f>Dec_2019!D24</f>
        <v>Bonifas</v>
      </c>
      <c r="F54" s="228" t="str">
        <f>Dec_2019!E24</f>
        <v>BMHAC</v>
      </c>
      <c r="G54" s="238" t="str">
        <f>Dec_2019!F24</f>
        <v>SM</v>
      </c>
      <c r="I54" s="194"/>
      <c r="J54" s="194"/>
      <c r="K54" s="220">
        <f>Dec_2019!T24</f>
        <v>11.28</v>
      </c>
      <c r="L54" s="228" t="str">
        <f>Dec_2019!U24</f>
        <v>M00 Shot</v>
      </c>
      <c r="M54" s="228">
        <f>Dec_2019!V24</f>
        <v>1</v>
      </c>
      <c r="N54" s="228">
        <f>Dec_2019!W24</f>
        <v>11.28</v>
      </c>
      <c r="O54" s="228">
        <f>Dec_2019!X24</f>
        <v>563</v>
      </c>
      <c r="P54" s="234">
        <f>Dec_2019!Y24</f>
        <v>563</v>
      </c>
    </row>
    <row r="55" spans="1:16">
      <c r="A55" s="299" t="s">
        <v>47</v>
      </c>
      <c r="B55" s="231">
        <f t="shared" si="2"/>
        <v>24</v>
      </c>
      <c r="D55" s="237" t="str">
        <f>Dec_2019!C8</f>
        <v>Joe</v>
      </c>
      <c r="E55" s="228" t="str">
        <f>Dec_2019!D8</f>
        <v>McGrath</v>
      </c>
      <c r="F55" s="228" t="str">
        <f>Dec_2019!E8</f>
        <v>Basildon AC</v>
      </c>
      <c r="G55" s="238" t="str">
        <f>Dec_2019!F8</f>
        <v>M35</v>
      </c>
      <c r="I55" s="194"/>
      <c r="J55" s="194"/>
      <c r="K55" s="220">
        <f>Dec_2019!T8</f>
        <v>0</v>
      </c>
      <c r="L55" s="228" t="str">
        <f>Dec_2019!U8</f>
        <v>M35 Shot</v>
      </c>
      <c r="M55" s="228">
        <f>Dec_2019!V8</f>
        <v>1.0371999999999999</v>
      </c>
      <c r="N55" s="228">
        <f>Dec_2019!W8</f>
        <v>0</v>
      </c>
      <c r="O55" s="228">
        <f>Dec_2019!X8</f>
        <v>0</v>
      </c>
      <c r="P55" s="234">
        <f>Dec_2019!Y8</f>
        <v>0</v>
      </c>
    </row>
    <row r="56" spans="1:16">
      <c r="A56" s="299" t="s">
        <v>47</v>
      </c>
      <c r="B56" s="231">
        <f t="shared" si="2"/>
        <v>8</v>
      </c>
      <c r="D56" s="237" t="str">
        <f>Dec_2019!C9</f>
        <v>Martin</v>
      </c>
      <c r="E56" s="228" t="str">
        <f>Dec_2019!D9</f>
        <v>Aspley-Davis</v>
      </c>
      <c r="F56" s="228" t="str">
        <f>Dec_2019!E9</f>
        <v>Bromsgrove &amp; Redditch AC</v>
      </c>
      <c r="G56" s="238" t="str">
        <f>Dec_2019!F9</f>
        <v>M40</v>
      </c>
      <c r="I56" s="194"/>
      <c r="J56" s="194"/>
      <c r="K56" s="220">
        <f>Dec_2019!T9</f>
        <v>9.42</v>
      </c>
      <c r="L56" s="228" t="str">
        <f>Dec_2019!U9</f>
        <v>M40 Shot</v>
      </c>
      <c r="M56" s="228">
        <f>Dec_2019!V9</f>
        <v>1.1136999999999999</v>
      </c>
      <c r="N56" s="228">
        <f>Dec_2019!W9</f>
        <v>10.49</v>
      </c>
      <c r="O56" s="228">
        <f>Dec_2019!X9</f>
        <v>515</v>
      </c>
      <c r="P56" s="234">
        <f>Dec_2019!Y9</f>
        <v>515</v>
      </c>
    </row>
    <row r="57" spans="1:16">
      <c r="A57" s="299" t="s">
        <v>47</v>
      </c>
      <c r="B57" s="231">
        <f t="shared" si="2"/>
        <v>14</v>
      </c>
      <c r="D57" s="237" t="str">
        <f>Dec_2019!C13</f>
        <v>Rob</v>
      </c>
      <c r="E57" s="228" t="str">
        <f>Dec_2019!D13</f>
        <v>Tyson</v>
      </c>
      <c r="F57" s="228" t="str">
        <f>Dec_2019!E13</f>
        <v>BMHAC</v>
      </c>
      <c r="G57" s="238" t="str">
        <f>Dec_2019!F13</f>
        <v>M40</v>
      </c>
      <c r="I57" s="194"/>
      <c r="J57" s="194"/>
      <c r="K57" s="220">
        <f>Dec_2019!T13</f>
        <v>8.3699999999999992</v>
      </c>
      <c r="L57" s="228" t="str">
        <f>Dec_2019!U13</f>
        <v>M40 Shot</v>
      </c>
      <c r="M57" s="228">
        <f>Dec_2019!V13</f>
        <v>1.1136999999999999</v>
      </c>
      <c r="N57" s="228">
        <f>Dec_2019!W13</f>
        <v>9.32</v>
      </c>
      <c r="O57" s="228">
        <f>Dec_2019!X13</f>
        <v>445</v>
      </c>
      <c r="P57" s="234">
        <f>Dec_2019!Y13</f>
        <v>445</v>
      </c>
    </row>
    <row r="58" spans="1:16">
      <c r="A58" s="299" t="s">
        <v>47</v>
      </c>
      <c r="B58" s="231">
        <f t="shared" si="2"/>
        <v>15</v>
      </c>
      <c r="D58" s="237" t="str">
        <f>Dec_2019!C3</f>
        <v>Bernhard</v>
      </c>
      <c r="E58" s="228" t="str">
        <f>Dec_2019!D3</f>
        <v>Jongejan</v>
      </c>
      <c r="F58" s="228" t="str">
        <f>Dec_2019!E3</f>
        <v>Walton AC</v>
      </c>
      <c r="G58" s="238" t="str">
        <f>Dec_2019!F3</f>
        <v>M45</v>
      </c>
      <c r="I58" s="194"/>
      <c r="J58" s="194"/>
      <c r="K58" s="220">
        <f>Dec_2019!T3</f>
        <v>7.75</v>
      </c>
      <c r="L58" s="228" t="str">
        <f>Dec_2019!U3</f>
        <v>M45 Shot</v>
      </c>
      <c r="M58" s="228">
        <f>Dec_2019!V3</f>
        <v>1.2022999999999999</v>
      </c>
      <c r="N58" s="228">
        <f>Dec_2019!W3</f>
        <v>9.31</v>
      </c>
      <c r="O58" s="228">
        <f>Dec_2019!X3</f>
        <v>444</v>
      </c>
      <c r="P58" s="234">
        <f>Dec_2019!Y3</f>
        <v>444</v>
      </c>
    </row>
    <row r="59" spans="1:16">
      <c r="A59" s="299" t="s">
        <v>47</v>
      </c>
      <c r="B59" s="231">
        <f t="shared" si="2"/>
        <v>9</v>
      </c>
      <c r="D59" s="237" t="str">
        <f>Dec_2019!C4</f>
        <v>Geoff</v>
      </c>
      <c r="E59" s="228" t="str">
        <f>Dec_2019!D4</f>
        <v>Butler</v>
      </c>
      <c r="F59" s="228" t="str">
        <f>Dec_2019!E4</f>
        <v>BMHAC</v>
      </c>
      <c r="G59" s="238" t="str">
        <f>Dec_2019!F4</f>
        <v>M50</v>
      </c>
      <c r="I59" s="194"/>
      <c r="J59" s="194"/>
      <c r="K59" s="220">
        <f>Dec_2019!T4</f>
        <v>8.94</v>
      </c>
      <c r="L59" s="228" t="str">
        <f>Dec_2019!U4</f>
        <v>M50 Shot</v>
      </c>
      <c r="M59" s="228">
        <f>Dec_2019!V4</f>
        <v>1.1720999999999999</v>
      </c>
      <c r="N59" s="228">
        <f>Dec_2019!W4</f>
        <v>10.47</v>
      </c>
      <c r="O59" s="228">
        <f>Dec_2019!X4</f>
        <v>514</v>
      </c>
      <c r="P59" s="234">
        <f>Dec_2019!Y4</f>
        <v>514</v>
      </c>
    </row>
    <row r="60" spans="1:16">
      <c r="A60" s="299" t="s">
        <v>47</v>
      </c>
      <c r="B60" s="231">
        <f t="shared" si="2"/>
        <v>11</v>
      </c>
      <c r="D60" s="237" t="str">
        <f>Dec_2019!C5</f>
        <v>Andy</v>
      </c>
      <c r="E60" s="228" t="str">
        <f>Dec_2019!D5</f>
        <v>Smerdon</v>
      </c>
      <c r="F60" s="228" t="str">
        <f>Dec_2019!E5</f>
        <v>Fleet &amp; Crookham AC</v>
      </c>
      <c r="G60" s="238" t="str">
        <f>Dec_2019!F5</f>
        <v>M55</v>
      </c>
      <c r="I60" s="194"/>
      <c r="J60" s="194"/>
      <c r="K60" s="220">
        <f>Dec_2019!T5</f>
        <v>7.63</v>
      </c>
      <c r="L60" s="228" t="str">
        <f>Dec_2019!U5</f>
        <v>M55 Shot</v>
      </c>
      <c r="M60" s="228">
        <f>Dec_2019!V5</f>
        <v>1.2706</v>
      </c>
      <c r="N60" s="228">
        <f>Dec_2019!W5</f>
        <v>9.69</v>
      </c>
      <c r="O60" s="228">
        <f>Dec_2019!X5</f>
        <v>467</v>
      </c>
      <c r="P60" s="234">
        <f>Dec_2019!Y5</f>
        <v>467</v>
      </c>
    </row>
    <row r="61" spans="1:16">
      <c r="A61" s="299" t="s">
        <v>47</v>
      </c>
      <c r="B61" s="231">
        <f t="shared" si="2"/>
        <v>7</v>
      </c>
      <c r="D61" s="237" t="str">
        <f>Dec_2019!C16</f>
        <v>Ronan</v>
      </c>
      <c r="E61" s="228" t="str">
        <f>Dec_2019!D16</f>
        <v>Gately</v>
      </c>
      <c r="F61" s="228" t="str">
        <f>Dec_2019!E16</f>
        <v>Dundrum South Dublin</v>
      </c>
      <c r="G61" s="238" t="str">
        <f>Dec_2019!F16</f>
        <v>M50</v>
      </c>
      <c r="I61" s="194"/>
      <c r="J61" s="194"/>
      <c r="K61" s="220">
        <f>Dec_2019!T16</f>
        <v>9.16</v>
      </c>
      <c r="L61" s="228" t="str">
        <f>Dec_2019!U16</f>
        <v>M50 Shot</v>
      </c>
      <c r="M61" s="228">
        <f>Dec_2019!V16</f>
        <v>1.1720999999999999</v>
      </c>
      <c r="N61" s="228">
        <f>Dec_2019!W16</f>
        <v>10.73</v>
      </c>
      <c r="O61" s="228">
        <f>Dec_2019!X16</f>
        <v>530</v>
      </c>
      <c r="P61" s="234">
        <f>Dec_2019!Y16</f>
        <v>530</v>
      </c>
    </row>
    <row r="62" spans="1:16">
      <c r="A62" s="299" t="s">
        <v>47</v>
      </c>
      <c r="B62" s="231">
        <f t="shared" si="2"/>
        <v>1</v>
      </c>
      <c r="D62" s="337" t="str">
        <f>Dec_2019!C17</f>
        <v>Mark</v>
      </c>
      <c r="E62" s="228" t="str">
        <f>Dec_2019!D17</f>
        <v>Line</v>
      </c>
      <c r="F62" s="228" t="str">
        <f>Dec_2019!E17</f>
        <v>Liverpool Pembroke &amp; Septon Harriers AC</v>
      </c>
      <c r="G62" s="238" t="str">
        <f>Dec_2019!F17</f>
        <v>M55</v>
      </c>
      <c r="I62" s="194"/>
      <c r="J62" s="194"/>
      <c r="K62" s="220">
        <f>Dec_2019!T17</f>
        <v>10.61</v>
      </c>
      <c r="L62" s="228" t="str">
        <f>Dec_2019!U17</f>
        <v>M55 Shot</v>
      </c>
      <c r="M62" s="228">
        <f>Dec_2019!V17</f>
        <v>1.2706</v>
      </c>
      <c r="N62" s="228">
        <f>Dec_2019!W17</f>
        <v>13.48</v>
      </c>
      <c r="O62" s="228">
        <f>Dec_2019!X17</f>
        <v>697</v>
      </c>
      <c r="P62" s="234">
        <f>Dec_2019!Y17</f>
        <v>697</v>
      </c>
    </row>
    <row r="63" spans="1:16">
      <c r="A63" s="299" t="s">
        <v>47</v>
      </c>
      <c r="B63" s="231">
        <f t="shared" si="2"/>
        <v>24</v>
      </c>
      <c r="D63" s="237" t="str">
        <f>Dec_2019!C18</f>
        <v>Geoff</v>
      </c>
      <c r="E63" s="228" t="str">
        <f>Dec_2019!D18</f>
        <v>Powley</v>
      </c>
      <c r="F63" s="228" t="str">
        <f>Dec_2019!E18</f>
        <v>Lincoln Wellington AC</v>
      </c>
      <c r="G63" s="238" t="str">
        <f>Dec_2019!F18</f>
        <v>M55</v>
      </c>
      <c r="I63" s="194"/>
      <c r="J63" s="194"/>
      <c r="K63" s="220">
        <f>Dec_2019!T18</f>
        <v>0</v>
      </c>
      <c r="L63" s="228" t="str">
        <f>Dec_2019!U18</f>
        <v>M55 Shot</v>
      </c>
      <c r="M63" s="228">
        <f>Dec_2019!V18</f>
        <v>1.2706</v>
      </c>
      <c r="N63" s="228">
        <f>Dec_2019!W18</f>
        <v>0</v>
      </c>
      <c r="O63" s="228">
        <f>Dec_2019!X18</f>
        <v>0</v>
      </c>
      <c r="P63" s="234">
        <f>Dec_2019!Y18</f>
        <v>0</v>
      </c>
    </row>
    <row r="64" spans="1:16">
      <c r="A64" s="299" t="s">
        <v>47</v>
      </c>
      <c r="B64" s="231">
        <f t="shared" si="2"/>
        <v>10</v>
      </c>
      <c r="D64" s="237" t="str">
        <f>Dec_2019!C6</f>
        <v>Martin</v>
      </c>
      <c r="E64" s="228" t="str">
        <f>Dec_2019!D6</f>
        <v>Willis</v>
      </c>
      <c r="F64" s="228" t="str">
        <f>Dec_2019!E6</f>
        <v>Walton AC</v>
      </c>
      <c r="G64" s="238" t="str">
        <f>Dec_2019!F6</f>
        <v>M45</v>
      </c>
      <c r="I64" s="194"/>
      <c r="J64" s="194"/>
      <c r="K64" s="220">
        <f>Dec_2019!T6</f>
        <v>8.08</v>
      </c>
      <c r="L64" s="228" t="str">
        <f>Dec_2019!U6</f>
        <v>M45 Shot</v>
      </c>
      <c r="M64" s="228">
        <f>Dec_2019!V6</f>
        <v>1.2022999999999999</v>
      </c>
      <c r="N64" s="228">
        <f>Dec_2019!W6</f>
        <v>9.7100000000000009</v>
      </c>
      <c r="O64" s="228">
        <f>Dec_2019!X6</f>
        <v>468</v>
      </c>
      <c r="P64" s="234">
        <f>Dec_2019!Y6</f>
        <v>468</v>
      </c>
    </row>
    <row r="65" spans="1:16">
      <c r="A65" s="299" t="s">
        <v>47</v>
      </c>
      <c r="B65" s="231">
        <f t="shared" si="2"/>
        <v>18</v>
      </c>
      <c r="D65" s="237" t="str">
        <f>Dec_2019!C19</f>
        <v>Ryan</v>
      </c>
      <c r="E65" s="228" t="str">
        <f>Dec_2019!D19</f>
        <v>Hill</v>
      </c>
      <c r="F65" s="228" t="str">
        <f>Dec_2019!E19</f>
        <v>Newbury AC</v>
      </c>
      <c r="G65" s="238" t="str">
        <f>Dec_2019!F19</f>
        <v>SM</v>
      </c>
      <c r="I65" s="194"/>
      <c r="J65" s="194"/>
      <c r="K65" s="220">
        <f>Dec_2019!T19</f>
        <v>8.41</v>
      </c>
      <c r="L65" s="228" t="str">
        <f>Dec_2019!U19</f>
        <v>M00 Shot</v>
      </c>
      <c r="M65" s="228">
        <f>Dec_2019!V19</f>
        <v>1</v>
      </c>
      <c r="N65" s="228">
        <f>Dec_2019!W19</f>
        <v>8.41</v>
      </c>
      <c r="O65" s="228">
        <f>Dec_2019!X19</f>
        <v>391</v>
      </c>
      <c r="P65" s="234">
        <f>Dec_2019!Y19</f>
        <v>391</v>
      </c>
    </row>
    <row r="66" spans="1:16">
      <c r="A66" s="299" t="s">
        <v>47</v>
      </c>
      <c r="B66" s="231">
        <f t="shared" si="2"/>
        <v>2</v>
      </c>
      <c r="D66" s="237" t="str">
        <f>Dec_2019!C26</f>
        <v>Andrew</v>
      </c>
      <c r="E66" s="228" t="str">
        <f>Dec_2019!D26</f>
        <v>Murphy</v>
      </c>
      <c r="F66" s="228" t="str">
        <f>Dec_2019!E26</f>
        <v>Kilbarchan AAC</v>
      </c>
      <c r="G66" s="238" t="str">
        <f>Dec_2019!F26</f>
        <v>SM</v>
      </c>
      <c r="I66" s="194"/>
      <c r="J66" s="194"/>
      <c r="K66" s="220">
        <f>Dec_2019!T26</f>
        <v>13.19</v>
      </c>
      <c r="L66" s="228" t="str">
        <f>Dec_2019!U26</f>
        <v>M00 Shot</v>
      </c>
      <c r="M66" s="228">
        <f>Dec_2019!V26</f>
        <v>1</v>
      </c>
      <c r="N66" s="228">
        <f>Dec_2019!W26</f>
        <v>13.19</v>
      </c>
      <c r="O66" s="228">
        <f>Dec_2019!X26</f>
        <v>679</v>
      </c>
      <c r="P66" s="234">
        <f>Dec_2019!Y26</f>
        <v>679</v>
      </c>
    </row>
    <row r="67" spans="1:16">
      <c r="A67" s="299" t="s">
        <v>47</v>
      </c>
      <c r="B67" s="231">
        <f t="shared" si="2"/>
        <v>13</v>
      </c>
      <c r="D67" s="237" t="str">
        <f>Dec_2019!C23</f>
        <v>Josh</v>
      </c>
      <c r="E67" s="228" t="str">
        <f>Dec_2019!D23</f>
        <v>Strudwick</v>
      </c>
      <c r="F67" s="228" t="str">
        <f>Dec_2019!E23</f>
        <v>BMHAC</v>
      </c>
      <c r="G67" s="238" t="str">
        <f>Dec_2019!F23</f>
        <v>SM</v>
      </c>
      <c r="I67" s="194"/>
      <c r="J67" s="194"/>
      <c r="K67" s="220">
        <f>Dec_2019!T23</f>
        <v>9.4700000000000006</v>
      </c>
      <c r="L67" s="228" t="str">
        <f>Dec_2019!U23</f>
        <v>M00 Shot</v>
      </c>
      <c r="M67" s="228">
        <f>Dec_2019!V23</f>
        <v>1</v>
      </c>
      <c r="N67" s="228">
        <f>Dec_2019!W23</f>
        <v>9.4700000000000006</v>
      </c>
      <c r="O67" s="228">
        <f>Dec_2019!X23</f>
        <v>454</v>
      </c>
      <c r="P67" s="234">
        <f>Dec_2019!Y23</f>
        <v>454</v>
      </c>
    </row>
    <row r="68" spans="1:16">
      <c r="A68" s="299" t="s">
        <v>47</v>
      </c>
      <c r="B68" s="231">
        <f t="shared" si="2"/>
        <v>5</v>
      </c>
      <c r="D68" s="237" t="str">
        <f>Dec_2019!C25</f>
        <v>Ben</v>
      </c>
      <c r="E68" s="228" t="str">
        <f>Dec_2019!D25</f>
        <v>Hazell</v>
      </c>
      <c r="F68" s="228" t="str">
        <f>Dec_2019!E25</f>
        <v>BMHAC</v>
      </c>
      <c r="G68" s="238" t="str">
        <f>Dec_2019!F25</f>
        <v>SM</v>
      </c>
      <c r="I68" s="194"/>
      <c r="J68" s="194"/>
      <c r="K68" s="220">
        <f>Dec_2019!T25</f>
        <v>11.22</v>
      </c>
      <c r="L68" s="228" t="str">
        <f>Dec_2019!U25</f>
        <v>M00 Shot</v>
      </c>
      <c r="M68" s="228">
        <f>Dec_2019!V25</f>
        <v>1</v>
      </c>
      <c r="N68" s="228">
        <f>Dec_2019!W25</f>
        <v>11.22</v>
      </c>
      <c r="O68" s="228">
        <f>Dec_2019!X25</f>
        <v>559</v>
      </c>
      <c r="P68" s="234">
        <f>Dec_2019!Y25</f>
        <v>559</v>
      </c>
    </row>
    <row r="69" spans="1:16">
      <c r="A69" s="299" t="s">
        <v>47</v>
      </c>
      <c r="B69" s="231">
        <f t="shared" si="2"/>
        <v>22</v>
      </c>
      <c r="D69" s="237" t="str">
        <f>Dec_2019!C11</f>
        <v>Tyrone</v>
      </c>
      <c r="E69" s="228" t="str">
        <f>Dec_2019!D11</f>
        <v>Fowler</v>
      </c>
      <c r="F69" s="228" t="str">
        <f>Dec_2019!E11</f>
        <v>Newport Harriers AC</v>
      </c>
      <c r="G69" s="238" t="str">
        <f>Dec_2019!F11</f>
        <v>SM</v>
      </c>
      <c r="I69" s="194"/>
      <c r="J69" s="194"/>
      <c r="K69" s="220">
        <f>Dec_2019!T11</f>
        <v>7.41</v>
      </c>
      <c r="L69" s="228" t="str">
        <f>Dec_2019!U11</f>
        <v>M00 Shot</v>
      </c>
      <c r="M69" s="228">
        <f>Dec_2019!V11</f>
        <v>1</v>
      </c>
      <c r="N69" s="228">
        <f>Dec_2019!W11</f>
        <v>7.41</v>
      </c>
      <c r="O69" s="228">
        <f>Dec_2019!X11</f>
        <v>331</v>
      </c>
      <c r="P69" s="234">
        <f>Dec_2019!Y11</f>
        <v>331</v>
      </c>
    </row>
    <row r="70" spans="1:16">
      <c r="A70" s="299" t="s">
        <v>47</v>
      </c>
      <c r="B70" s="231">
        <f t="shared" si="2"/>
        <v>23</v>
      </c>
      <c r="D70" s="237" t="str">
        <f>Dec_2019!C12</f>
        <v>Michael</v>
      </c>
      <c r="E70" s="228" t="str">
        <f>Dec_2019!D12</f>
        <v>Robbins</v>
      </c>
      <c r="F70" s="228" t="str">
        <f>Dec_2019!E12</f>
        <v>Newbury AC</v>
      </c>
      <c r="G70" s="238" t="str">
        <f>Dec_2019!F12</f>
        <v>SM</v>
      </c>
      <c r="I70" s="194"/>
      <c r="J70" s="194"/>
      <c r="K70" s="220">
        <f>Dec_2019!T12</f>
        <v>5.13</v>
      </c>
      <c r="L70" s="228" t="str">
        <f>Dec_2019!U12</f>
        <v>M00 Shot</v>
      </c>
      <c r="M70" s="228">
        <f>Dec_2019!V12</f>
        <v>1</v>
      </c>
      <c r="N70" s="228">
        <f>Dec_2019!W12</f>
        <v>5.13</v>
      </c>
      <c r="O70" s="228">
        <f>Dec_2019!X12</f>
        <v>198</v>
      </c>
      <c r="P70" s="234">
        <f>Dec_2019!Y12</f>
        <v>198</v>
      </c>
    </row>
    <row r="71" spans="1:16">
      <c r="A71" s="299" t="s">
        <v>47</v>
      </c>
      <c r="B71" s="231">
        <f t="shared" si="2"/>
        <v>19</v>
      </c>
      <c r="D71" s="237" t="str">
        <f>Dec_2019!C27</f>
        <v>Dave</v>
      </c>
      <c r="E71" s="228" t="str">
        <f>Dec_2019!D27</f>
        <v>Awde</v>
      </c>
      <c r="F71" s="228" t="str">
        <f>Dec_2019!E27</f>
        <v>Woking AC</v>
      </c>
      <c r="G71" s="238" t="str">
        <f>Dec_2019!F27</f>
        <v>SM</v>
      </c>
      <c r="I71" s="194"/>
      <c r="J71" s="194"/>
      <c r="K71" s="220">
        <f>Dec_2019!T27</f>
        <v>8.32</v>
      </c>
      <c r="L71" s="228" t="str">
        <f>Dec_2019!U27</f>
        <v>M00 Shot</v>
      </c>
      <c r="M71" s="228">
        <f>Dec_2019!V27</f>
        <v>1</v>
      </c>
      <c r="N71" s="228">
        <f>Dec_2019!W27</f>
        <v>8.32</v>
      </c>
      <c r="O71" s="228">
        <f>Dec_2019!X27</f>
        <v>385</v>
      </c>
      <c r="P71" s="234">
        <f>Dec_2019!Y27</f>
        <v>385</v>
      </c>
    </row>
    <row r="72" spans="1:16">
      <c r="A72" s="299" t="s">
        <v>47</v>
      </c>
      <c r="B72" s="231">
        <f t="shared" si="2"/>
        <v>6</v>
      </c>
      <c r="D72" s="237" t="str">
        <f>Dec_2019!C21</f>
        <v>John</v>
      </c>
      <c r="E72" s="228" t="str">
        <f>Dec_2019!D21</f>
        <v>Dickinson</v>
      </c>
      <c r="F72" s="228" t="str">
        <f>Dec_2019!E21</f>
        <v>BMHAC</v>
      </c>
      <c r="G72" s="238" t="str">
        <f>Dec_2019!F21</f>
        <v>M35</v>
      </c>
      <c r="I72" s="194"/>
      <c r="J72" s="194"/>
      <c r="K72" s="220">
        <f>Dec_2019!T21</f>
        <v>10.52</v>
      </c>
      <c r="L72" s="228" t="str">
        <f>Dec_2019!U21</f>
        <v>M35 Shot</v>
      </c>
      <c r="M72" s="228">
        <f>Dec_2019!V21</f>
        <v>1.0371999999999999</v>
      </c>
      <c r="N72" s="228">
        <f>Dec_2019!W21</f>
        <v>10.91</v>
      </c>
      <c r="O72" s="228">
        <f>Dec_2019!X21</f>
        <v>540</v>
      </c>
      <c r="P72" s="234">
        <f>Dec_2019!Y21</f>
        <v>540</v>
      </c>
    </row>
    <row r="73" spans="1:16">
      <c r="A73" s="299" t="s">
        <v>47</v>
      </c>
      <c r="B73" s="231">
        <f t="shared" si="2"/>
        <v>17</v>
      </c>
      <c r="D73" s="237" t="str">
        <f>Dec_2019!C22</f>
        <v>Bram</v>
      </c>
      <c r="E73" s="228" t="str">
        <f>Dec_2019!D22</f>
        <v>van Hastenberg</v>
      </c>
      <c r="F73" s="228" t="str">
        <f>Dec_2019!E22</f>
        <v>Holland</v>
      </c>
      <c r="G73" s="238" t="str">
        <f>Dec_2019!F22</f>
        <v>U23</v>
      </c>
      <c r="I73" s="194"/>
      <c r="J73" s="194"/>
      <c r="K73" s="220">
        <f>Dec_2019!T22</f>
        <v>8.85</v>
      </c>
      <c r="L73" s="228" t="str">
        <f>Dec_2019!U22</f>
        <v>M00 Shot</v>
      </c>
      <c r="M73" s="228">
        <f>Dec_2019!V22</f>
        <v>1</v>
      </c>
      <c r="N73" s="228">
        <f>Dec_2019!W22</f>
        <v>8.85</v>
      </c>
      <c r="O73" s="228">
        <f>Dec_2019!X22</f>
        <v>417</v>
      </c>
      <c r="P73" s="234">
        <f>Dec_2019!Y22</f>
        <v>417</v>
      </c>
    </row>
    <row r="74" spans="1:16">
      <c r="A74" s="299" t="s">
        <v>47</v>
      </c>
      <c r="B74" s="231">
        <f t="shared" si="2"/>
        <v>16</v>
      </c>
      <c r="D74" s="237" t="str">
        <f>Dec_2019!C10</f>
        <v xml:space="preserve">James </v>
      </c>
      <c r="E74" s="228" t="str">
        <f>Dec_2019!D10</f>
        <v>Eccles</v>
      </c>
      <c r="F74" s="228" t="str">
        <f>Dec_2019!E10</f>
        <v>Croydon AC</v>
      </c>
      <c r="G74" s="238" t="str">
        <f>Dec_2019!F10</f>
        <v>SM</v>
      </c>
      <c r="I74" s="194"/>
      <c r="J74" s="194"/>
      <c r="K74" s="220">
        <f>Dec_2019!T10</f>
        <v>9.14</v>
      </c>
      <c r="L74" s="228" t="str">
        <f>Dec_2019!U10</f>
        <v>M00 Shot</v>
      </c>
      <c r="M74" s="228">
        <f>Dec_2019!V10</f>
        <v>1</v>
      </c>
      <c r="N74" s="228">
        <f>Dec_2019!W10</f>
        <v>9.14</v>
      </c>
      <c r="O74" s="228">
        <f>Dec_2019!X10</f>
        <v>434</v>
      </c>
      <c r="P74" s="234">
        <f>Dec_2019!Y10</f>
        <v>434</v>
      </c>
    </row>
    <row r="75" spans="1:16">
      <c r="A75" s="299" t="s">
        <v>47</v>
      </c>
      <c r="B75" s="231">
        <f t="shared" si="2"/>
        <v>21</v>
      </c>
      <c r="D75" s="237" t="str">
        <f>Dec_2019!C20</f>
        <v>Daniel</v>
      </c>
      <c r="E75" s="228" t="str">
        <f>Dec_2019!D20</f>
        <v>Tuttle</v>
      </c>
      <c r="F75" s="228" t="str">
        <f>Dec_2019!E20</f>
        <v>Newbury AC</v>
      </c>
      <c r="G75" s="238" t="str">
        <f>Dec_2019!F20</f>
        <v>SM</v>
      </c>
      <c r="I75" s="194"/>
      <c r="J75" s="194"/>
      <c r="K75" s="220">
        <f>Dec_2019!T20</f>
        <v>7.66</v>
      </c>
      <c r="L75" s="228" t="str">
        <f>Dec_2019!U20</f>
        <v>M00 Shot</v>
      </c>
      <c r="M75" s="228">
        <f>Dec_2019!V20</f>
        <v>1</v>
      </c>
      <c r="N75" s="228">
        <f>Dec_2019!W20</f>
        <v>7.66</v>
      </c>
      <c r="O75" s="228">
        <f>Dec_2019!X20</f>
        <v>346</v>
      </c>
      <c r="P75" s="234">
        <f>Dec_2019!Y20</f>
        <v>346</v>
      </c>
    </row>
    <row r="76" spans="1:16">
      <c r="A76" s="299" t="s">
        <v>47</v>
      </c>
      <c r="B76" s="217">
        <f t="shared" si="2"/>
        <v>12</v>
      </c>
      <c r="D76" s="209" t="str">
        <f>Dec_2019!C14</f>
        <v>Jenny</v>
      </c>
      <c r="E76" s="205" t="str">
        <f>Dec_2019!D14</f>
        <v>O'Connor</v>
      </c>
      <c r="F76" s="205" t="str">
        <f>Dec_2019!E14</f>
        <v>Newbury AC</v>
      </c>
      <c r="G76" s="210" t="str">
        <f>Dec_2019!F14</f>
        <v>W45</v>
      </c>
      <c r="I76" s="194"/>
      <c r="J76" s="194"/>
      <c r="K76" s="220">
        <f>Dec_2019!T14</f>
        <v>7.54</v>
      </c>
      <c r="L76" s="205" t="str">
        <f>Dec_2019!U14</f>
        <v>W45 Shot</v>
      </c>
      <c r="M76" s="205">
        <f>Dec_2019!V14</f>
        <v>1.1942999999999999</v>
      </c>
      <c r="N76" s="205">
        <f>Dec_2019!W14</f>
        <v>9</v>
      </c>
      <c r="O76" s="205">
        <f>Dec_2019!X14</f>
        <v>464</v>
      </c>
      <c r="P76" s="233">
        <f>Dec_2019!Y14</f>
        <v>464</v>
      </c>
    </row>
    <row r="77" spans="1:16" ht="16.5" thickBot="1">
      <c r="A77" s="299" t="s">
        <v>47</v>
      </c>
      <c r="B77" s="218">
        <f>_xlfn.RANK.EQ(P77,P$53:P$77,0)</f>
        <v>3</v>
      </c>
      <c r="D77" s="211" t="str">
        <f>Dec_2019!C15</f>
        <v>Janet</v>
      </c>
      <c r="E77" s="212" t="str">
        <f>Dec_2019!D15</f>
        <v>Dickinson</v>
      </c>
      <c r="F77" s="212" t="str">
        <f>Dec_2019!E15</f>
        <v>Bournemouth AC</v>
      </c>
      <c r="G77" s="213" t="str">
        <f>Dec_2019!F15</f>
        <v>W50</v>
      </c>
      <c r="I77" s="194"/>
      <c r="J77" s="194"/>
      <c r="K77" s="221">
        <f>Dec_2019!T15</f>
        <v>9.4700000000000006</v>
      </c>
      <c r="L77" s="212" t="str">
        <f>Dec_2019!U15</f>
        <v>W50 Shot</v>
      </c>
      <c r="M77" s="212">
        <f>Dec_2019!V15</f>
        <v>1.2606999999999999</v>
      </c>
      <c r="N77" s="212">
        <f>Dec_2019!W15</f>
        <v>11.93</v>
      </c>
      <c r="O77" s="212">
        <f>Dec_2019!X15</f>
        <v>656</v>
      </c>
      <c r="P77" s="259">
        <f>Dec_2019!Y15</f>
        <v>656</v>
      </c>
    </row>
    <row r="78" spans="1:16">
      <c r="A78" s="299" t="s">
        <v>42</v>
      </c>
      <c r="B78" s="246">
        <f t="shared" ref="B78:B101" si="3">_xlfn.RANK.EQ(P78,P$78:P$102,0)</f>
        <v>11</v>
      </c>
      <c r="D78" s="241" t="str">
        <f>Dec_2019!C7</f>
        <v>Neil</v>
      </c>
      <c r="E78" s="242" t="str">
        <f>Dec_2019!D7</f>
        <v>Barton</v>
      </c>
      <c r="F78" s="242" t="str">
        <f>Dec_2019!E7</f>
        <v>BMHAC</v>
      </c>
      <c r="G78" s="243" t="str">
        <f>Dec_2019!F7</f>
        <v>M35</v>
      </c>
      <c r="I78" s="194"/>
      <c r="J78" s="194"/>
      <c r="K78" s="219">
        <f>Dec_2019!Z7</f>
        <v>1.6</v>
      </c>
      <c r="L78" s="242" t="str">
        <f>Dec_2019!AA7</f>
        <v>M35 High</v>
      </c>
      <c r="M78" s="242">
        <f>Dec_2019!AB7</f>
        <v>1.026</v>
      </c>
      <c r="N78" s="242">
        <f>Dec_2019!AC7</f>
        <v>1.6400000000000001</v>
      </c>
      <c r="O78" s="242">
        <f>Dec_2019!AD7</f>
        <v>496</v>
      </c>
      <c r="P78" s="244">
        <f>Dec_2019!AE7</f>
        <v>496</v>
      </c>
    </row>
    <row r="79" spans="1:16">
      <c r="A79" s="299" t="s">
        <v>42</v>
      </c>
      <c r="B79" s="231">
        <f t="shared" si="3"/>
        <v>2</v>
      </c>
      <c r="D79" s="237" t="str">
        <f>Dec_2019!C24</f>
        <v xml:space="preserve">Ryan </v>
      </c>
      <c r="E79" s="228" t="str">
        <f>Dec_2019!D24</f>
        <v>Bonifas</v>
      </c>
      <c r="F79" s="228" t="str">
        <f>Dec_2019!E24</f>
        <v>BMHAC</v>
      </c>
      <c r="G79" s="238" t="str">
        <f>Dec_2019!F24</f>
        <v>SM</v>
      </c>
      <c r="I79" s="194"/>
      <c r="J79" s="194"/>
      <c r="K79" s="220">
        <f>Dec_2019!Z24</f>
        <v>1.92</v>
      </c>
      <c r="L79" s="228" t="str">
        <f>Dec_2019!AA24</f>
        <v>M00 High</v>
      </c>
      <c r="M79" s="228">
        <f>Dec_2019!AB24</f>
        <v>1</v>
      </c>
      <c r="N79" s="228">
        <f>Dec_2019!AC24</f>
        <v>1.92</v>
      </c>
      <c r="O79" s="228">
        <f>Dec_2019!AD24</f>
        <v>731</v>
      </c>
      <c r="P79" s="234">
        <f>Dec_2019!AE24</f>
        <v>731</v>
      </c>
    </row>
    <row r="80" spans="1:16">
      <c r="A80" s="299" t="s">
        <v>42</v>
      </c>
      <c r="B80" s="231">
        <f t="shared" si="3"/>
        <v>24</v>
      </c>
      <c r="D80" s="237" t="str">
        <f>Dec_2019!C8</f>
        <v>Joe</v>
      </c>
      <c r="E80" s="228" t="str">
        <f>Dec_2019!D8</f>
        <v>McGrath</v>
      </c>
      <c r="F80" s="228" t="str">
        <f>Dec_2019!E8</f>
        <v>Basildon AC</v>
      </c>
      <c r="G80" s="238" t="str">
        <f>Dec_2019!F8</f>
        <v>M35</v>
      </c>
      <c r="I80" s="194"/>
      <c r="J80" s="194"/>
      <c r="K80" s="220">
        <f>Dec_2019!Z8</f>
        <v>0</v>
      </c>
      <c r="L80" s="228" t="str">
        <f>Dec_2019!AA8</f>
        <v>M35 High</v>
      </c>
      <c r="M80" s="228">
        <f>Dec_2019!AB8</f>
        <v>1.026</v>
      </c>
      <c r="N80" s="228">
        <f>Dec_2019!AC8</f>
        <v>0</v>
      </c>
      <c r="O80" s="228">
        <f>Dec_2019!AD8</f>
        <v>0</v>
      </c>
      <c r="P80" s="234">
        <f>Dec_2019!AE8</f>
        <v>0</v>
      </c>
    </row>
    <row r="81" spans="1:16">
      <c r="A81" s="299" t="s">
        <v>42</v>
      </c>
      <c r="B81" s="231">
        <f t="shared" si="3"/>
        <v>15</v>
      </c>
      <c r="D81" s="237" t="str">
        <f>Dec_2019!C9</f>
        <v>Martin</v>
      </c>
      <c r="E81" s="228" t="str">
        <f>Dec_2019!D9</f>
        <v>Aspley-Davis</v>
      </c>
      <c r="F81" s="228" t="str">
        <f>Dec_2019!E9</f>
        <v>Bromsgrove &amp; Redditch AC</v>
      </c>
      <c r="G81" s="238" t="str">
        <f>Dec_2019!F9</f>
        <v>M40</v>
      </c>
      <c r="I81" s="194"/>
      <c r="J81" s="194"/>
      <c r="K81" s="220">
        <f>Dec_2019!Z9</f>
        <v>1.5</v>
      </c>
      <c r="L81" s="228" t="str">
        <f>Dec_2019!AA9</f>
        <v>M40 High</v>
      </c>
      <c r="M81" s="228">
        <f>Dec_2019!AB9</f>
        <v>1.0486</v>
      </c>
      <c r="N81" s="228">
        <f>Dec_2019!AC9</f>
        <v>1.57</v>
      </c>
      <c r="O81" s="228">
        <f>Dec_2019!AD9</f>
        <v>441</v>
      </c>
      <c r="P81" s="234">
        <f>Dec_2019!AE9</f>
        <v>441</v>
      </c>
    </row>
    <row r="82" spans="1:16">
      <c r="A82" s="299" t="s">
        <v>42</v>
      </c>
      <c r="B82" s="231">
        <f t="shared" si="3"/>
        <v>18</v>
      </c>
      <c r="D82" s="237" t="str">
        <f>Dec_2019!C13</f>
        <v>Rob</v>
      </c>
      <c r="E82" s="228" t="str">
        <f>Dec_2019!D13</f>
        <v>Tyson</v>
      </c>
      <c r="F82" s="228" t="str">
        <f>Dec_2019!E13</f>
        <v>BMHAC</v>
      </c>
      <c r="G82" s="238" t="str">
        <f>Dec_2019!F13</f>
        <v>M40</v>
      </c>
      <c r="I82" s="194"/>
      <c r="J82" s="194"/>
      <c r="K82" s="220">
        <f>Dec_2019!Z13</f>
        <v>1.4</v>
      </c>
      <c r="L82" s="228" t="str">
        <f>Dec_2019!AA13</f>
        <v>M40 High</v>
      </c>
      <c r="M82" s="228">
        <f>Dec_2019!AB13</f>
        <v>1.0486</v>
      </c>
      <c r="N82" s="228">
        <f>Dec_2019!AC13</f>
        <v>1.46</v>
      </c>
      <c r="O82" s="228">
        <f>Dec_2019!AD13</f>
        <v>360</v>
      </c>
      <c r="P82" s="234">
        <f>Dec_2019!AE13</f>
        <v>360</v>
      </c>
    </row>
    <row r="83" spans="1:16">
      <c r="A83" s="299" t="s">
        <v>42</v>
      </c>
      <c r="B83" s="231">
        <f t="shared" si="3"/>
        <v>17</v>
      </c>
      <c r="D83" s="237" t="str">
        <f>Dec_2019!C3</f>
        <v>Bernhard</v>
      </c>
      <c r="E83" s="228" t="str">
        <f>Dec_2019!D3</f>
        <v>Jongejan</v>
      </c>
      <c r="F83" s="228" t="str">
        <f>Dec_2019!E3</f>
        <v>Walton AC</v>
      </c>
      <c r="G83" s="238" t="str">
        <f>Dec_2019!F3</f>
        <v>M45</v>
      </c>
      <c r="I83" s="194"/>
      <c r="J83" s="194"/>
      <c r="K83" s="220">
        <f>Dec_2019!Z3</f>
        <v>1.35</v>
      </c>
      <c r="L83" s="228" t="str">
        <f>Dec_2019!AA3</f>
        <v>M45 High</v>
      </c>
      <c r="M83" s="228">
        <f>Dec_2019!AB3</f>
        <v>1.1022000000000001</v>
      </c>
      <c r="N83" s="228">
        <f>Dec_2019!AC3</f>
        <v>1.48</v>
      </c>
      <c r="O83" s="228">
        <f>Dec_2019!AD3</f>
        <v>374</v>
      </c>
      <c r="P83" s="234">
        <f>Dec_2019!AE3</f>
        <v>374</v>
      </c>
    </row>
    <row r="84" spans="1:16">
      <c r="A84" s="299" t="s">
        <v>42</v>
      </c>
      <c r="B84" s="231">
        <f t="shared" si="3"/>
        <v>4</v>
      </c>
      <c r="D84" s="237" t="str">
        <f>Dec_2019!C4</f>
        <v>Geoff</v>
      </c>
      <c r="E84" s="228" t="str">
        <f>Dec_2019!D4</f>
        <v>Butler</v>
      </c>
      <c r="F84" s="228" t="str">
        <f>Dec_2019!E4</f>
        <v>BMHAC</v>
      </c>
      <c r="G84" s="238" t="str">
        <f>Dec_2019!F4</f>
        <v>M50</v>
      </c>
      <c r="I84" s="194"/>
      <c r="J84" s="194"/>
      <c r="K84" s="220">
        <f>Dec_2019!Z4</f>
        <v>1.51</v>
      </c>
      <c r="L84" s="228" t="str">
        <f>Dec_2019!AA4</f>
        <v>M50 High</v>
      </c>
      <c r="M84" s="228">
        <f>Dec_2019!AB4</f>
        <v>1.1617</v>
      </c>
      <c r="N84" s="228">
        <f>Dec_2019!AC4</f>
        <v>1.75</v>
      </c>
      <c r="O84" s="228">
        <f>Dec_2019!AD4</f>
        <v>585</v>
      </c>
      <c r="P84" s="234">
        <f>Dec_2019!AE4</f>
        <v>585</v>
      </c>
    </row>
    <row r="85" spans="1:16">
      <c r="A85" s="299" t="s">
        <v>42</v>
      </c>
      <c r="B85" s="231">
        <f t="shared" si="3"/>
        <v>9</v>
      </c>
      <c r="D85" s="237" t="str">
        <f>Dec_2019!C5</f>
        <v>Andy</v>
      </c>
      <c r="E85" s="228" t="str">
        <f>Dec_2019!D5</f>
        <v>Smerdon</v>
      </c>
      <c r="F85" s="228" t="str">
        <f>Dec_2019!E5</f>
        <v>Fleet &amp; Crookham AC</v>
      </c>
      <c r="G85" s="238" t="str">
        <f>Dec_2019!F5</f>
        <v>M55</v>
      </c>
      <c r="I85" s="194"/>
      <c r="J85" s="194"/>
      <c r="K85" s="220">
        <f>Dec_2019!Z5</f>
        <v>1.35</v>
      </c>
      <c r="L85" s="228" t="str">
        <f>Dec_2019!AA5</f>
        <v>M55 High</v>
      </c>
      <c r="M85" s="228">
        <f>Dec_2019!AB5</f>
        <v>1.228</v>
      </c>
      <c r="N85" s="228">
        <f>Dec_2019!AC5</f>
        <v>1.6500000000000001</v>
      </c>
      <c r="O85" s="228">
        <f>Dec_2019!AD5</f>
        <v>504</v>
      </c>
      <c r="P85" s="234">
        <f>Dec_2019!AE5</f>
        <v>504</v>
      </c>
    </row>
    <row r="86" spans="1:16">
      <c r="A86" s="299" t="s">
        <v>42</v>
      </c>
      <c r="B86" s="231">
        <f t="shared" si="3"/>
        <v>8</v>
      </c>
      <c r="D86" s="237" t="str">
        <f>Dec_2019!C16</f>
        <v>Ronan</v>
      </c>
      <c r="E86" s="228" t="str">
        <f>Dec_2019!D16</f>
        <v>Gately</v>
      </c>
      <c r="F86" s="228" t="str">
        <f>Dec_2019!E16</f>
        <v>Dundrum South Dublin</v>
      </c>
      <c r="G86" s="238" t="str">
        <f>Dec_2019!F16</f>
        <v>M50</v>
      </c>
      <c r="I86" s="194"/>
      <c r="J86" s="194"/>
      <c r="K86" s="220">
        <f>Dec_2019!Z16</f>
        <v>1.45</v>
      </c>
      <c r="L86" s="228" t="str">
        <f>Dec_2019!AA16</f>
        <v>M50 High</v>
      </c>
      <c r="M86" s="228">
        <f>Dec_2019!AB16</f>
        <v>1.1617</v>
      </c>
      <c r="N86" s="228">
        <f>Dec_2019!AC16</f>
        <v>1.68</v>
      </c>
      <c r="O86" s="228">
        <f>Dec_2019!AD16</f>
        <v>528</v>
      </c>
      <c r="P86" s="234">
        <f>Dec_2019!AE16</f>
        <v>528</v>
      </c>
    </row>
    <row r="87" spans="1:16">
      <c r="A87" s="299" t="s">
        <v>42</v>
      </c>
      <c r="B87" s="231">
        <f t="shared" si="3"/>
        <v>9</v>
      </c>
      <c r="D87" s="237" t="str">
        <f>Dec_2019!C17</f>
        <v>Mark</v>
      </c>
      <c r="E87" s="228" t="str">
        <f>Dec_2019!D17</f>
        <v>Line</v>
      </c>
      <c r="F87" s="228" t="str">
        <f>Dec_2019!E17</f>
        <v>Liverpool Pembroke &amp; Septon Harriers AC</v>
      </c>
      <c r="G87" s="238" t="str">
        <f>Dec_2019!F17</f>
        <v>M55</v>
      </c>
      <c r="I87" s="194"/>
      <c r="J87" s="194"/>
      <c r="K87" s="220">
        <f>Dec_2019!Z17</f>
        <v>1.35</v>
      </c>
      <c r="L87" s="228" t="str">
        <f>Dec_2019!AA17</f>
        <v>M55 High</v>
      </c>
      <c r="M87" s="228">
        <f>Dec_2019!AB17</f>
        <v>1.228</v>
      </c>
      <c r="N87" s="228">
        <f>Dec_2019!AC17</f>
        <v>1.6500000000000001</v>
      </c>
      <c r="O87" s="228">
        <f>Dec_2019!AD17</f>
        <v>504</v>
      </c>
      <c r="P87" s="234">
        <f>Dec_2019!AE17</f>
        <v>504</v>
      </c>
    </row>
    <row r="88" spans="1:16">
      <c r="A88" s="299" t="s">
        <v>42</v>
      </c>
      <c r="B88" s="231">
        <f t="shared" si="3"/>
        <v>24</v>
      </c>
      <c r="D88" s="237" t="str">
        <f>Dec_2019!C18</f>
        <v>Geoff</v>
      </c>
      <c r="E88" s="228" t="str">
        <f>Dec_2019!D18</f>
        <v>Powley</v>
      </c>
      <c r="F88" s="228" t="str">
        <f>Dec_2019!E18</f>
        <v>Lincoln Wellington AC</v>
      </c>
      <c r="G88" s="238" t="str">
        <f>Dec_2019!F18</f>
        <v>M55</v>
      </c>
      <c r="I88" s="194"/>
      <c r="J88" s="194"/>
      <c r="K88" s="220">
        <f>Dec_2019!Z18</f>
        <v>0</v>
      </c>
      <c r="L88" s="228" t="str">
        <f>Dec_2019!AA18</f>
        <v>M55 High</v>
      </c>
      <c r="M88" s="228">
        <f>Dec_2019!AB18</f>
        <v>1.228</v>
      </c>
      <c r="N88" s="228">
        <f>Dec_2019!AC18</f>
        <v>0</v>
      </c>
      <c r="O88" s="228">
        <f>Dec_2019!AD18</f>
        <v>0</v>
      </c>
      <c r="P88" s="234">
        <f>Dec_2019!AE18</f>
        <v>0</v>
      </c>
    </row>
    <row r="89" spans="1:16">
      <c r="A89" s="299" t="s">
        <v>42</v>
      </c>
      <c r="B89" s="231">
        <f t="shared" si="3"/>
        <v>22</v>
      </c>
      <c r="D89" s="237" t="str">
        <f>Dec_2019!C6</f>
        <v>Martin</v>
      </c>
      <c r="E89" s="228" t="str">
        <f>Dec_2019!D6</f>
        <v>Willis</v>
      </c>
      <c r="F89" s="228" t="str">
        <f>Dec_2019!E6</f>
        <v>Walton AC</v>
      </c>
      <c r="G89" s="238" t="str">
        <f>Dec_2019!F6</f>
        <v>M45</v>
      </c>
      <c r="I89" s="194"/>
      <c r="J89" s="194"/>
      <c r="K89" s="220">
        <f>Dec_2019!Z6</f>
        <v>1.2</v>
      </c>
      <c r="L89" s="228" t="str">
        <f>Dec_2019!AA6</f>
        <v>M45 High</v>
      </c>
      <c r="M89" s="228">
        <f>Dec_2019!AB6</f>
        <v>1.1022000000000001</v>
      </c>
      <c r="N89" s="228">
        <f>Dec_2019!AC6</f>
        <v>1.32</v>
      </c>
      <c r="O89" s="228">
        <f>Dec_2019!AD6</f>
        <v>263</v>
      </c>
      <c r="P89" s="234">
        <f>Dec_2019!AE6</f>
        <v>263</v>
      </c>
    </row>
    <row r="90" spans="1:16">
      <c r="A90" s="299" t="s">
        <v>42</v>
      </c>
      <c r="B90" s="231">
        <f t="shared" si="3"/>
        <v>21</v>
      </c>
      <c r="D90" s="237" t="str">
        <f>Dec_2019!C19</f>
        <v>Ryan</v>
      </c>
      <c r="E90" s="228" t="str">
        <f>Dec_2019!D19</f>
        <v>Hill</v>
      </c>
      <c r="F90" s="228" t="str">
        <f>Dec_2019!E19</f>
        <v>Newbury AC</v>
      </c>
      <c r="G90" s="238" t="str">
        <f>Dec_2019!F19</f>
        <v>SM</v>
      </c>
      <c r="I90" s="194"/>
      <c r="J90" s="194"/>
      <c r="K90" s="220">
        <f>Dec_2019!Z19</f>
        <v>1.33</v>
      </c>
      <c r="L90" s="228" t="str">
        <f>Dec_2019!AA19</f>
        <v>M00 High</v>
      </c>
      <c r="M90" s="228">
        <f>Dec_2019!AB19</f>
        <v>1</v>
      </c>
      <c r="N90" s="228">
        <f>Dec_2019!AC19</f>
        <v>1.33</v>
      </c>
      <c r="O90" s="228">
        <f>Dec_2019!AD19</f>
        <v>270</v>
      </c>
      <c r="P90" s="234">
        <f>Dec_2019!AE19</f>
        <v>270</v>
      </c>
    </row>
    <row r="91" spans="1:16">
      <c r="A91" s="299" t="s">
        <v>42</v>
      </c>
      <c r="B91" s="231">
        <f t="shared" si="3"/>
        <v>4</v>
      </c>
      <c r="D91" s="237" t="str">
        <f>Dec_2019!C26</f>
        <v>Andrew</v>
      </c>
      <c r="E91" s="228" t="str">
        <f>Dec_2019!D26</f>
        <v>Murphy</v>
      </c>
      <c r="F91" s="228" t="str">
        <f>Dec_2019!E26</f>
        <v>Kilbarchan AAC</v>
      </c>
      <c r="G91" s="238" t="str">
        <f>Dec_2019!F26</f>
        <v>SM</v>
      </c>
      <c r="I91" s="194"/>
      <c r="J91" s="194"/>
      <c r="K91" s="220">
        <f>Dec_2019!Z26</f>
        <v>1.75</v>
      </c>
      <c r="L91" s="228" t="str">
        <f>Dec_2019!AA26</f>
        <v>M00 High</v>
      </c>
      <c r="M91" s="228">
        <f>Dec_2019!AB26</f>
        <v>1</v>
      </c>
      <c r="N91" s="228">
        <f>Dec_2019!AC26</f>
        <v>1.75</v>
      </c>
      <c r="O91" s="228">
        <f>Dec_2019!AD26</f>
        <v>585</v>
      </c>
      <c r="P91" s="234">
        <f>Dec_2019!AE26</f>
        <v>585</v>
      </c>
    </row>
    <row r="92" spans="1:16">
      <c r="A92" s="299" t="s">
        <v>42</v>
      </c>
      <c r="B92" s="231">
        <f t="shared" si="3"/>
        <v>12</v>
      </c>
      <c r="D92" s="237" t="str">
        <f>Dec_2019!C23</f>
        <v>Josh</v>
      </c>
      <c r="E92" s="228" t="str">
        <f>Dec_2019!D23</f>
        <v>Strudwick</v>
      </c>
      <c r="F92" s="228" t="str">
        <f>Dec_2019!E23</f>
        <v>BMHAC</v>
      </c>
      <c r="G92" s="238" t="str">
        <f>Dec_2019!F23</f>
        <v>SM</v>
      </c>
      <c r="I92" s="194"/>
      <c r="J92" s="194"/>
      <c r="K92" s="220">
        <f>Dec_2019!Z23</f>
        <v>1.6</v>
      </c>
      <c r="L92" s="228" t="str">
        <f>Dec_2019!AA23</f>
        <v>M00 High</v>
      </c>
      <c r="M92" s="228">
        <f>Dec_2019!AB23</f>
        <v>1</v>
      </c>
      <c r="N92" s="228">
        <f>Dec_2019!AC23</f>
        <v>1.6</v>
      </c>
      <c r="O92" s="228">
        <f>Dec_2019!AD23</f>
        <v>464</v>
      </c>
      <c r="P92" s="234">
        <f>Dec_2019!AE23</f>
        <v>464</v>
      </c>
    </row>
    <row r="93" spans="1:16">
      <c r="A93" s="299" t="s">
        <v>42</v>
      </c>
      <c r="B93" s="231">
        <f t="shared" si="3"/>
        <v>4</v>
      </c>
      <c r="D93" s="237" t="str">
        <f>Dec_2019!C25</f>
        <v>Ben</v>
      </c>
      <c r="E93" s="228" t="str">
        <f>Dec_2019!D25</f>
        <v>Hazell</v>
      </c>
      <c r="F93" s="228" t="str">
        <f>Dec_2019!E25</f>
        <v>BMHAC</v>
      </c>
      <c r="G93" s="238" t="str">
        <f>Dec_2019!F25</f>
        <v>SM</v>
      </c>
      <c r="I93" s="194"/>
      <c r="J93" s="194"/>
      <c r="K93" s="220">
        <f>Dec_2019!Z25</f>
        <v>1.75</v>
      </c>
      <c r="L93" s="228" t="str">
        <f>Dec_2019!AA25</f>
        <v>M00 High</v>
      </c>
      <c r="M93" s="228">
        <f>Dec_2019!AB25</f>
        <v>1</v>
      </c>
      <c r="N93" s="228">
        <f>Dec_2019!AC25</f>
        <v>1.75</v>
      </c>
      <c r="O93" s="228">
        <f>Dec_2019!AD25</f>
        <v>585</v>
      </c>
      <c r="P93" s="234">
        <f>Dec_2019!AE25</f>
        <v>585</v>
      </c>
    </row>
    <row r="94" spans="1:16">
      <c r="A94" s="299" t="s">
        <v>42</v>
      </c>
      <c r="B94" s="231">
        <f t="shared" si="3"/>
        <v>22</v>
      </c>
      <c r="D94" s="237" t="str">
        <f>Dec_2019!C11</f>
        <v>Tyrone</v>
      </c>
      <c r="E94" s="228" t="str">
        <f>Dec_2019!D11</f>
        <v>Fowler</v>
      </c>
      <c r="F94" s="228" t="str">
        <f>Dec_2019!E11</f>
        <v>Newport Harriers AC</v>
      </c>
      <c r="G94" s="238" t="str">
        <f>Dec_2019!F11</f>
        <v>SM</v>
      </c>
      <c r="I94" s="194"/>
      <c r="J94" s="194"/>
      <c r="K94" s="220">
        <f>Dec_2019!Z11</f>
        <v>1.32</v>
      </c>
      <c r="L94" s="228" t="str">
        <f>Dec_2019!AA11</f>
        <v>M00 High</v>
      </c>
      <c r="M94" s="228">
        <f>Dec_2019!AB11</f>
        <v>1</v>
      </c>
      <c r="N94" s="228">
        <f>Dec_2019!AC11</f>
        <v>1.32</v>
      </c>
      <c r="O94" s="228">
        <f>Dec_2019!AD11</f>
        <v>263</v>
      </c>
      <c r="P94" s="234">
        <f>Dec_2019!AE11</f>
        <v>263</v>
      </c>
    </row>
    <row r="95" spans="1:16">
      <c r="A95" s="299" t="s">
        <v>42</v>
      </c>
      <c r="B95" s="231">
        <f t="shared" si="3"/>
        <v>19</v>
      </c>
      <c r="D95" s="237" t="str">
        <f>Dec_2019!C12</f>
        <v>Michael</v>
      </c>
      <c r="E95" s="228" t="str">
        <f>Dec_2019!D12</f>
        <v>Robbins</v>
      </c>
      <c r="F95" s="228" t="str">
        <f>Dec_2019!E12</f>
        <v>Newbury AC</v>
      </c>
      <c r="G95" s="238" t="str">
        <f>Dec_2019!F12</f>
        <v>SM</v>
      </c>
      <c r="I95" s="194"/>
      <c r="J95" s="194"/>
      <c r="K95" s="220">
        <f>Dec_2019!Z12</f>
        <v>1.4</v>
      </c>
      <c r="L95" s="228" t="str">
        <f>Dec_2019!AA12</f>
        <v>M00 High</v>
      </c>
      <c r="M95" s="228">
        <f>Dec_2019!AB12</f>
        <v>1</v>
      </c>
      <c r="N95" s="228">
        <f>Dec_2019!AC12</f>
        <v>1.4000000000000001</v>
      </c>
      <c r="O95" s="228">
        <f>Dec_2019!AD12</f>
        <v>317</v>
      </c>
      <c r="P95" s="234">
        <f>Dec_2019!AE12</f>
        <v>317</v>
      </c>
    </row>
    <row r="96" spans="1:16">
      <c r="A96" s="299" t="s">
        <v>42</v>
      </c>
      <c r="B96" s="231">
        <f t="shared" si="3"/>
        <v>16</v>
      </c>
      <c r="D96" s="237" t="str">
        <f>Dec_2019!C27</f>
        <v>Dave</v>
      </c>
      <c r="E96" s="228" t="str">
        <f>Dec_2019!D27</f>
        <v>Awde</v>
      </c>
      <c r="F96" s="228" t="str">
        <f>Dec_2019!E27</f>
        <v>Woking AC</v>
      </c>
      <c r="G96" s="238" t="str">
        <f>Dec_2019!F27</f>
        <v>SM</v>
      </c>
      <c r="I96" s="194"/>
      <c r="J96" s="194"/>
      <c r="K96" s="220">
        <f>Dec_2019!Z27</f>
        <v>1.55</v>
      </c>
      <c r="L96" s="228" t="str">
        <f>Dec_2019!AA27</f>
        <v>M00 High</v>
      </c>
      <c r="M96" s="228">
        <f>Dec_2019!AB27</f>
        <v>1</v>
      </c>
      <c r="N96" s="228">
        <f>Dec_2019!AC27</f>
        <v>1.55</v>
      </c>
      <c r="O96" s="228">
        <f>Dec_2019!AD27</f>
        <v>426</v>
      </c>
      <c r="P96" s="234">
        <f>Dec_2019!AE27</f>
        <v>426</v>
      </c>
    </row>
    <row r="97" spans="1:16">
      <c r="A97" s="299" t="s">
        <v>42</v>
      </c>
      <c r="B97" s="231">
        <f t="shared" si="3"/>
        <v>14</v>
      </c>
      <c r="D97" s="237" t="str">
        <f>Dec_2019!C21</f>
        <v>John</v>
      </c>
      <c r="E97" s="228" t="str">
        <f>Dec_2019!D21</f>
        <v>Dickinson</v>
      </c>
      <c r="F97" s="228" t="str">
        <f>Dec_2019!E21</f>
        <v>BMHAC</v>
      </c>
      <c r="G97" s="238" t="str">
        <f>Dec_2019!F21</f>
        <v>M35</v>
      </c>
      <c r="I97" s="194"/>
      <c r="J97" s="194"/>
      <c r="K97" s="220">
        <f>Dec_2019!Z21</f>
        <v>1.55</v>
      </c>
      <c r="L97" s="228" t="str">
        <f>Dec_2019!AA21</f>
        <v>M35 High</v>
      </c>
      <c r="M97" s="228">
        <f>Dec_2019!AB21</f>
        <v>1.026</v>
      </c>
      <c r="N97" s="228">
        <f>Dec_2019!AC21</f>
        <v>1.59</v>
      </c>
      <c r="O97" s="228">
        <f>Dec_2019!AD21</f>
        <v>457</v>
      </c>
      <c r="P97" s="234">
        <f>Dec_2019!AE21</f>
        <v>457</v>
      </c>
    </row>
    <row r="98" spans="1:16">
      <c r="A98" s="299" t="s">
        <v>42</v>
      </c>
      <c r="B98" s="231">
        <f t="shared" si="3"/>
        <v>12</v>
      </c>
      <c r="D98" s="237" t="str">
        <f>Dec_2019!C22</f>
        <v>Bram</v>
      </c>
      <c r="E98" s="228" t="str">
        <f>Dec_2019!D22</f>
        <v>van Hastenberg</v>
      </c>
      <c r="F98" s="228" t="str">
        <f>Dec_2019!E22</f>
        <v>Holland</v>
      </c>
      <c r="G98" s="238" t="str">
        <f>Dec_2019!F22</f>
        <v>U23</v>
      </c>
      <c r="I98" s="194"/>
      <c r="J98" s="194"/>
      <c r="K98" s="220">
        <f>Dec_2019!Z22</f>
        <v>1.6</v>
      </c>
      <c r="L98" s="228" t="str">
        <f>Dec_2019!AA22</f>
        <v>M00 High</v>
      </c>
      <c r="M98" s="228">
        <f>Dec_2019!AB22</f>
        <v>1</v>
      </c>
      <c r="N98" s="228">
        <f>Dec_2019!AC22</f>
        <v>1.6</v>
      </c>
      <c r="O98" s="228">
        <f>Dec_2019!AD22</f>
        <v>464</v>
      </c>
      <c r="P98" s="234">
        <f>Dec_2019!AE22</f>
        <v>464</v>
      </c>
    </row>
    <row r="99" spans="1:16">
      <c r="A99" s="299" t="s">
        <v>42</v>
      </c>
      <c r="B99" s="231">
        <f t="shared" si="3"/>
        <v>20</v>
      </c>
      <c r="D99" s="237" t="str">
        <f>Dec_2019!C10</f>
        <v xml:space="preserve">James </v>
      </c>
      <c r="E99" s="228" t="str">
        <f>Dec_2019!D10</f>
        <v>Eccles</v>
      </c>
      <c r="F99" s="228" t="str">
        <f>Dec_2019!E10</f>
        <v>Croydon AC</v>
      </c>
      <c r="G99" s="238" t="str">
        <f>Dec_2019!F10</f>
        <v>SM</v>
      </c>
      <c r="I99" s="194"/>
      <c r="J99" s="194"/>
      <c r="K99" s="220">
        <f>Dec_2019!Z10</f>
        <v>1.35</v>
      </c>
      <c r="L99" s="228" t="str">
        <f>Dec_2019!AA10</f>
        <v>M00 High</v>
      </c>
      <c r="M99" s="228">
        <f>Dec_2019!AB10</f>
        <v>1</v>
      </c>
      <c r="N99" s="228">
        <f>Dec_2019!AC10</f>
        <v>1.35</v>
      </c>
      <c r="O99" s="228">
        <f>Dec_2019!AD10</f>
        <v>283</v>
      </c>
      <c r="P99" s="234">
        <f>Dec_2019!AE10</f>
        <v>283</v>
      </c>
    </row>
    <row r="100" spans="1:16">
      <c r="A100" s="299" t="s">
        <v>42</v>
      </c>
      <c r="B100" s="231">
        <f t="shared" si="3"/>
        <v>7</v>
      </c>
      <c r="D100" s="237" t="str">
        <f>Dec_2019!C20</f>
        <v>Daniel</v>
      </c>
      <c r="E100" s="228" t="str">
        <f>Dec_2019!D20</f>
        <v>Tuttle</v>
      </c>
      <c r="F100" s="228" t="str">
        <f>Dec_2019!E20</f>
        <v>Newbury AC</v>
      </c>
      <c r="G100" s="238" t="str">
        <f>Dec_2019!F20</f>
        <v>SM</v>
      </c>
      <c r="I100" s="194"/>
      <c r="J100" s="194"/>
      <c r="K100" s="220">
        <f>Dec_2019!Z20</f>
        <v>1.7</v>
      </c>
      <c r="L100" s="228" t="str">
        <f>Dec_2019!AA20</f>
        <v>M00 High</v>
      </c>
      <c r="M100" s="228">
        <f>Dec_2019!AB20</f>
        <v>1</v>
      </c>
      <c r="N100" s="228">
        <f>Dec_2019!AC20</f>
        <v>1.7</v>
      </c>
      <c r="O100" s="228">
        <f>Dec_2019!AD20</f>
        <v>544</v>
      </c>
      <c r="P100" s="234">
        <f>Dec_2019!AE20</f>
        <v>544</v>
      </c>
    </row>
    <row r="101" spans="1:16">
      <c r="A101" s="299" t="s">
        <v>42</v>
      </c>
      <c r="B101" s="217">
        <f t="shared" si="3"/>
        <v>3</v>
      </c>
      <c r="D101" s="209" t="str">
        <f>Dec_2019!C14</f>
        <v>Jenny</v>
      </c>
      <c r="E101" s="205" t="str">
        <f>Dec_2019!D14</f>
        <v>O'Connor</v>
      </c>
      <c r="F101" s="205" t="str">
        <f>Dec_2019!E14</f>
        <v>Newbury AC</v>
      </c>
      <c r="G101" s="210" t="str">
        <f>Dec_2019!F14</f>
        <v>W45</v>
      </c>
      <c r="I101" s="194"/>
      <c r="J101" s="194"/>
      <c r="K101" s="220">
        <f>Dec_2019!Z14</f>
        <v>1.3</v>
      </c>
      <c r="L101" s="205" t="str">
        <f>Dec_2019!AA14</f>
        <v>W45 High</v>
      </c>
      <c r="M101" s="205">
        <f>Dec_2019!AB14</f>
        <v>1.1614</v>
      </c>
      <c r="N101" s="205">
        <f>Dec_2019!AC14</f>
        <v>1.5</v>
      </c>
      <c r="O101" s="205">
        <f>Dec_2019!AD14</f>
        <v>621</v>
      </c>
      <c r="P101" s="233">
        <f>Dec_2019!AE14</f>
        <v>621</v>
      </c>
    </row>
    <row r="102" spans="1:16" ht="16.5" thickBot="1">
      <c r="A102" s="299" t="s">
        <v>42</v>
      </c>
      <c r="B102" s="218">
        <f>_xlfn.RANK.EQ(P102,P$78:P$102,0)</f>
        <v>1</v>
      </c>
      <c r="D102" s="423" t="str">
        <f>Dec_2019!C15</f>
        <v>Janet</v>
      </c>
      <c r="E102" s="212" t="str">
        <f>Dec_2019!D15</f>
        <v>Dickinson</v>
      </c>
      <c r="F102" s="212" t="str">
        <f>Dec_2019!E15</f>
        <v>Bournemouth AC</v>
      </c>
      <c r="G102" s="213" t="str">
        <f>Dec_2019!F15</f>
        <v>W50</v>
      </c>
      <c r="I102" s="194"/>
      <c r="J102" s="194"/>
      <c r="K102" s="221">
        <f>Dec_2019!Z15</f>
        <v>1.35</v>
      </c>
      <c r="L102" s="212" t="str">
        <f>Dec_2019!AA15</f>
        <v>W50 High</v>
      </c>
      <c r="M102" s="212">
        <f>Dec_2019!AB15</f>
        <v>1.2256</v>
      </c>
      <c r="N102" s="212">
        <f>Dec_2019!AC15</f>
        <v>1.6500000000000001</v>
      </c>
      <c r="O102" s="212">
        <f>Dec_2019!AD15</f>
        <v>795</v>
      </c>
      <c r="P102" s="259">
        <f>Dec_2019!AE15</f>
        <v>795</v>
      </c>
    </row>
    <row r="103" spans="1:16">
      <c r="A103" s="299" t="s">
        <v>493</v>
      </c>
      <c r="B103" s="246">
        <f t="shared" ref="B103:B126" si="4">_xlfn.RANK.EQ(P103,P$103:P$127,0)</f>
        <v>17</v>
      </c>
      <c r="D103" s="241" t="str">
        <f>Dec_2019!C7</f>
        <v>Neil</v>
      </c>
      <c r="E103" s="242" t="str">
        <f>Dec_2019!D7</f>
        <v>Barton</v>
      </c>
      <c r="F103" s="242" t="str">
        <f>Dec_2019!E7</f>
        <v>BMHAC</v>
      </c>
      <c r="G103" s="243" t="str">
        <f>Dec_2019!F7</f>
        <v>M35</v>
      </c>
      <c r="I103" s="194"/>
      <c r="J103" s="194"/>
      <c r="K103" s="219">
        <f>Dec_2019!AF7</f>
        <v>67.37</v>
      </c>
      <c r="L103" s="242" t="str">
        <f>Dec_2019!AG7</f>
        <v>M35 400</v>
      </c>
      <c r="M103" s="242">
        <f>Dec_2019!AH7</f>
        <v>0.96540000000000004</v>
      </c>
      <c r="N103" s="242">
        <f>Dec_2019!AI7</f>
        <v>65.040000000000006</v>
      </c>
      <c r="O103" s="242">
        <f>Dec_2019!AJ7</f>
        <v>258</v>
      </c>
      <c r="P103" s="244">
        <f>Dec_2019!AK7</f>
        <v>258</v>
      </c>
    </row>
    <row r="104" spans="1:16">
      <c r="A104" s="299" t="s">
        <v>493</v>
      </c>
      <c r="B104" s="231">
        <f t="shared" si="4"/>
        <v>18</v>
      </c>
      <c r="D104" s="237" t="str">
        <f>Dec_2019!C24</f>
        <v xml:space="preserve">Ryan </v>
      </c>
      <c r="E104" s="228" t="str">
        <f>Dec_2019!D24</f>
        <v>Bonifas</v>
      </c>
      <c r="F104" s="228" t="str">
        <f>Dec_2019!E24</f>
        <v>BMHAC</v>
      </c>
      <c r="G104" s="238" t="str">
        <f>Dec_2019!F24</f>
        <v>SM</v>
      </c>
      <c r="I104" s="194"/>
      <c r="J104" s="194"/>
      <c r="K104" s="220">
        <f>Dec_2019!AF24</f>
        <v>65.38</v>
      </c>
      <c r="L104" s="228" t="str">
        <f>Dec_2019!AG24</f>
        <v>M00 400</v>
      </c>
      <c r="M104" s="228">
        <f>Dec_2019!AH24</f>
        <v>1</v>
      </c>
      <c r="N104" s="228">
        <f>Dec_2019!AI24</f>
        <v>65.38</v>
      </c>
      <c r="O104" s="228">
        <f>Dec_2019!AJ24</f>
        <v>249</v>
      </c>
      <c r="P104" s="234">
        <f>Dec_2019!AK24</f>
        <v>249</v>
      </c>
    </row>
    <row r="105" spans="1:16">
      <c r="A105" s="299" t="s">
        <v>493</v>
      </c>
      <c r="B105" s="231">
        <f t="shared" si="4"/>
        <v>24</v>
      </c>
      <c r="D105" s="237" t="str">
        <f>Dec_2019!C8</f>
        <v>Joe</v>
      </c>
      <c r="E105" s="228" t="str">
        <f>Dec_2019!D8</f>
        <v>McGrath</v>
      </c>
      <c r="F105" s="228" t="str">
        <f>Dec_2019!E8</f>
        <v>Basildon AC</v>
      </c>
      <c r="G105" s="238" t="str">
        <f>Dec_2019!F8</f>
        <v>M35</v>
      </c>
      <c r="I105" s="194"/>
      <c r="J105" s="194"/>
      <c r="K105" s="220">
        <f>Dec_2019!AF8</f>
        <v>0</v>
      </c>
      <c r="L105" s="228" t="str">
        <f>Dec_2019!AG8</f>
        <v>M35 400</v>
      </c>
      <c r="M105" s="228">
        <f>Dec_2019!AH8</f>
        <v>0.96540000000000004</v>
      </c>
      <c r="N105" s="228">
        <f>Dec_2019!AI8</f>
        <v>0</v>
      </c>
      <c r="O105" s="228">
        <f>Dec_2019!AJ8</f>
        <v>0</v>
      </c>
      <c r="P105" s="234">
        <f>Dec_2019!AK8</f>
        <v>0</v>
      </c>
    </row>
    <row r="106" spans="1:16">
      <c r="A106" s="299" t="s">
        <v>493</v>
      </c>
      <c r="B106" s="231">
        <f t="shared" si="4"/>
        <v>4</v>
      </c>
      <c r="D106" s="237" t="str">
        <f>Dec_2019!C9</f>
        <v>Martin</v>
      </c>
      <c r="E106" s="228" t="str">
        <f>Dec_2019!D9</f>
        <v>Aspley-Davis</v>
      </c>
      <c r="F106" s="228" t="str">
        <f>Dec_2019!E9</f>
        <v>Bromsgrove &amp; Redditch AC</v>
      </c>
      <c r="G106" s="238" t="str">
        <f>Dec_2019!F9</f>
        <v>M40</v>
      </c>
      <c r="I106" s="194"/>
      <c r="J106" s="194"/>
      <c r="K106" s="220">
        <f>Dec_2019!AF9</f>
        <v>60.11</v>
      </c>
      <c r="L106" s="228" t="str">
        <f>Dec_2019!AG9</f>
        <v>M40 400</v>
      </c>
      <c r="M106" s="228">
        <f>Dec_2019!AH9</f>
        <v>0.93540000000000001</v>
      </c>
      <c r="N106" s="228">
        <f>Dec_2019!AI9</f>
        <v>56.230000000000004</v>
      </c>
      <c r="O106" s="228">
        <f>Dec_2019!AJ9</f>
        <v>550</v>
      </c>
      <c r="P106" s="234">
        <f>Dec_2019!AK9</f>
        <v>550</v>
      </c>
    </row>
    <row r="107" spans="1:16">
      <c r="A107" s="299" t="s">
        <v>493</v>
      </c>
      <c r="B107" s="231">
        <f t="shared" si="4"/>
        <v>21</v>
      </c>
      <c r="D107" s="237" t="str">
        <f>Dec_2019!C13</f>
        <v>Rob</v>
      </c>
      <c r="E107" s="228" t="str">
        <f>Dec_2019!D13</f>
        <v>Tyson</v>
      </c>
      <c r="F107" s="228" t="str">
        <f>Dec_2019!E13</f>
        <v>BMHAC</v>
      </c>
      <c r="G107" s="238" t="str">
        <f>Dec_2019!F13</f>
        <v>M40</v>
      </c>
      <c r="I107" s="194"/>
      <c r="J107" s="194"/>
      <c r="K107" s="220">
        <f>Dec_2019!AF13</f>
        <v>72.849999999999994</v>
      </c>
      <c r="L107" s="228" t="str">
        <f>Dec_2019!AG13</f>
        <v>M40 400</v>
      </c>
      <c r="M107" s="228">
        <f>Dec_2019!AH13</f>
        <v>0.93540000000000001</v>
      </c>
      <c r="N107" s="228">
        <f>Dec_2019!AI13</f>
        <v>68.150000000000006</v>
      </c>
      <c r="O107" s="228">
        <f>Dec_2019!AJ13</f>
        <v>179</v>
      </c>
      <c r="P107" s="234">
        <f>Dec_2019!AK13</f>
        <v>179</v>
      </c>
    </row>
    <row r="108" spans="1:16">
      <c r="A108" s="299" t="s">
        <v>493</v>
      </c>
      <c r="B108" s="231">
        <f t="shared" si="4"/>
        <v>23</v>
      </c>
      <c r="D108" s="237" t="str">
        <f>Dec_2019!C3</f>
        <v>Bernhard</v>
      </c>
      <c r="E108" s="228" t="str">
        <f>Dec_2019!D3</f>
        <v>Jongejan</v>
      </c>
      <c r="F108" s="228" t="str">
        <f>Dec_2019!E3</f>
        <v>Walton AC</v>
      </c>
      <c r="G108" s="238" t="str">
        <f>Dec_2019!F3</f>
        <v>M45</v>
      </c>
      <c r="I108" s="194"/>
      <c r="J108" s="194"/>
      <c r="K108" s="220">
        <f>Dec_2019!AF3</f>
        <v>76.760000000000005</v>
      </c>
      <c r="L108" s="228" t="str">
        <f>Dec_2019!AG3</f>
        <v>M45 400</v>
      </c>
      <c r="M108" s="228">
        <f>Dec_2019!AH3</f>
        <v>0.90539999999999998</v>
      </c>
      <c r="N108" s="228">
        <f>Dec_2019!AI3</f>
        <v>69.5</v>
      </c>
      <c r="O108" s="228">
        <f>Dec_2019!AJ3</f>
        <v>148</v>
      </c>
      <c r="P108" s="234">
        <f>Dec_2019!AK3</f>
        <v>148</v>
      </c>
    </row>
    <row r="109" spans="1:16">
      <c r="A109" s="299" t="s">
        <v>493</v>
      </c>
      <c r="B109" s="231">
        <f t="shared" si="4"/>
        <v>12</v>
      </c>
      <c r="D109" s="237" t="str">
        <f>Dec_2019!C4</f>
        <v>Geoff</v>
      </c>
      <c r="E109" s="228" t="str">
        <f>Dec_2019!D4</f>
        <v>Butler</v>
      </c>
      <c r="F109" s="228" t="str">
        <f>Dec_2019!E4</f>
        <v>BMHAC</v>
      </c>
      <c r="G109" s="238" t="str">
        <f>Dec_2019!F4</f>
        <v>M50</v>
      </c>
      <c r="I109" s="194"/>
      <c r="J109" s="194"/>
      <c r="K109" s="220">
        <f>Dec_2019!AF4</f>
        <v>70.08</v>
      </c>
      <c r="L109" s="228" t="str">
        <f>Dec_2019!AG4</f>
        <v>M50 400</v>
      </c>
      <c r="M109" s="228">
        <f>Dec_2019!AH4</f>
        <v>0.87539999999999996</v>
      </c>
      <c r="N109" s="228">
        <f>Dec_2019!AI4</f>
        <v>61.35</v>
      </c>
      <c r="O109" s="228">
        <f>Dec_2019!AJ4</f>
        <v>368</v>
      </c>
      <c r="P109" s="234">
        <f>Dec_2019!AK4</f>
        <v>368</v>
      </c>
    </row>
    <row r="110" spans="1:16">
      <c r="A110" s="299" t="s">
        <v>493</v>
      </c>
      <c r="B110" s="231">
        <f t="shared" si="4"/>
        <v>7</v>
      </c>
      <c r="D110" s="237" t="str">
        <f>Dec_2019!C5</f>
        <v>Andy</v>
      </c>
      <c r="E110" s="228" t="str">
        <f>Dec_2019!D5</f>
        <v>Smerdon</v>
      </c>
      <c r="F110" s="228" t="str">
        <f>Dec_2019!E5</f>
        <v>Fleet &amp; Crookham AC</v>
      </c>
      <c r="G110" s="238" t="str">
        <f>Dec_2019!F5</f>
        <v>M55</v>
      </c>
      <c r="I110" s="194"/>
      <c r="J110" s="194"/>
      <c r="K110" s="220">
        <f>Dec_2019!AF5</f>
        <v>69.72</v>
      </c>
      <c r="L110" s="228" t="str">
        <f>Dec_2019!AG5</f>
        <v>M55 400</v>
      </c>
      <c r="M110" s="228">
        <f>Dec_2019!AH5</f>
        <v>0.84540000000000004</v>
      </c>
      <c r="N110" s="228">
        <f>Dec_2019!AI5</f>
        <v>58.95</v>
      </c>
      <c r="O110" s="228">
        <f>Dec_2019!AJ5</f>
        <v>450</v>
      </c>
      <c r="P110" s="234">
        <f>Dec_2019!AK5</f>
        <v>450</v>
      </c>
    </row>
    <row r="111" spans="1:16">
      <c r="A111" s="299" t="s">
        <v>493</v>
      </c>
      <c r="B111" s="231">
        <f t="shared" si="4"/>
        <v>2</v>
      </c>
      <c r="D111" s="237" t="str">
        <f>Dec_2019!C16</f>
        <v>Ronan</v>
      </c>
      <c r="E111" s="228" t="str">
        <f>Dec_2019!D16</f>
        <v>Gately</v>
      </c>
      <c r="F111" s="228" t="str">
        <f>Dec_2019!E16</f>
        <v>Dundrum South Dublin</v>
      </c>
      <c r="G111" s="238" t="str">
        <f>Dec_2019!F16</f>
        <v>M50</v>
      </c>
      <c r="I111" s="194"/>
      <c r="J111" s="194"/>
      <c r="K111" s="220">
        <f>Dec_2019!AF16</f>
        <v>62.6</v>
      </c>
      <c r="L111" s="228" t="str">
        <f>Dec_2019!AG16</f>
        <v>M50 400</v>
      </c>
      <c r="M111" s="228">
        <f>Dec_2019!AH16</f>
        <v>0.87539999999999996</v>
      </c>
      <c r="N111" s="228">
        <f>Dec_2019!AI16</f>
        <v>54.81</v>
      </c>
      <c r="O111" s="228">
        <f>Dec_2019!AJ16</f>
        <v>606</v>
      </c>
      <c r="P111" s="234">
        <f>Dec_2019!AK16</f>
        <v>606</v>
      </c>
    </row>
    <row r="112" spans="1:16">
      <c r="A112" s="299" t="s">
        <v>493</v>
      </c>
      <c r="B112" s="231">
        <f t="shared" si="4"/>
        <v>20</v>
      </c>
      <c r="D112" s="237" t="str">
        <f>Dec_2019!C17</f>
        <v>Mark</v>
      </c>
      <c r="E112" s="228" t="str">
        <f>Dec_2019!D17</f>
        <v>Line</v>
      </c>
      <c r="F112" s="228" t="str">
        <f>Dec_2019!E17</f>
        <v>Liverpool Pembroke &amp; Septon Harriers AC</v>
      </c>
      <c r="G112" s="238" t="str">
        <f>Dec_2019!F17</f>
        <v>M55</v>
      </c>
      <c r="I112" s="194"/>
      <c r="J112" s="194"/>
      <c r="K112" s="220">
        <f>Dec_2019!AF17</f>
        <v>78.95</v>
      </c>
      <c r="L112" s="228" t="str">
        <f>Dec_2019!AG17</f>
        <v>M55 400</v>
      </c>
      <c r="M112" s="228">
        <f>Dec_2019!AH17</f>
        <v>0.84540000000000004</v>
      </c>
      <c r="N112" s="228">
        <f>Dec_2019!AI17</f>
        <v>66.75</v>
      </c>
      <c r="O112" s="228">
        <f>Dec_2019!AJ17</f>
        <v>213</v>
      </c>
      <c r="P112" s="234">
        <f>Dec_2019!AK17</f>
        <v>213</v>
      </c>
    </row>
    <row r="113" spans="1:16">
      <c r="A113" s="299" t="s">
        <v>493</v>
      </c>
      <c r="B113" s="231">
        <f t="shared" si="4"/>
        <v>24</v>
      </c>
      <c r="D113" s="237" t="str">
        <f>Dec_2019!C18</f>
        <v>Geoff</v>
      </c>
      <c r="E113" s="228" t="str">
        <f>Dec_2019!D18</f>
        <v>Powley</v>
      </c>
      <c r="F113" s="228" t="str">
        <f>Dec_2019!E18</f>
        <v>Lincoln Wellington AC</v>
      </c>
      <c r="G113" s="238" t="str">
        <f>Dec_2019!F18</f>
        <v>M55</v>
      </c>
      <c r="I113" s="194"/>
      <c r="J113" s="194"/>
      <c r="K113" s="220">
        <f>Dec_2019!AF18</f>
        <v>0</v>
      </c>
      <c r="L113" s="228" t="str">
        <f>Dec_2019!AG18</f>
        <v>M55 400</v>
      </c>
      <c r="M113" s="228">
        <f>Dec_2019!AH18</f>
        <v>0.84540000000000004</v>
      </c>
      <c r="N113" s="228">
        <f>Dec_2019!AI18</f>
        <v>0</v>
      </c>
      <c r="O113" s="228">
        <f>Dec_2019!AJ18</f>
        <v>0</v>
      </c>
      <c r="P113" s="234">
        <f>Dec_2019!AK18</f>
        <v>0</v>
      </c>
    </row>
    <row r="114" spans="1:16">
      <c r="A114" s="299" t="s">
        <v>493</v>
      </c>
      <c r="B114" s="231">
        <f t="shared" si="4"/>
        <v>15</v>
      </c>
      <c r="D114" s="237" t="str">
        <f>Dec_2019!C6</f>
        <v>Martin</v>
      </c>
      <c r="E114" s="228" t="str">
        <f>Dec_2019!D6</f>
        <v>Willis</v>
      </c>
      <c r="F114" s="228" t="str">
        <f>Dec_2019!E6</f>
        <v>Walton AC</v>
      </c>
      <c r="G114" s="238" t="str">
        <f>Dec_2019!F6</f>
        <v>M45</v>
      </c>
      <c r="I114" s="194"/>
      <c r="J114" s="194"/>
      <c r="K114" s="220">
        <f>Dec_2019!AF6</f>
        <v>71.45</v>
      </c>
      <c r="L114" s="228" t="str">
        <f>Dec_2019!AG6</f>
        <v>M45 400</v>
      </c>
      <c r="M114" s="228">
        <f>Dec_2019!AH6</f>
        <v>0.90539999999999998</v>
      </c>
      <c r="N114" s="228">
        <f>Dec_2019!AI6</f>
        <v>64.7</v>
      </c>
      <c r="O114" s="228">
        <f>Dec_2019!AJ6</f>
        <v>267</v>
      </c>
      <c r="P114" s="234">
        <f>Dec_2019!AK6</f>
        <v>267</v>
      </c>
    </row>
    <row r="115" spans="1:16">
      <c r="A115" s="299" t="s">
        <v>493</v>
      </c>
      <c r="B115" s="231">
        <f t="shared" si="4"/>
        <v>19</v>
      </c>
      <c r="D115" s="237" t="str">
        <f>Dec_2019!C19</f>
        <v>Ryan</v>
      </c>
      <c r="E115" s="228" t="str">
        <f>Dec_2019!D19</f>
        <v>Hill</v>
      </c>
      <c r="F115" s="228" t="str">
        <f>Dec_2019!E19</f>
        <v>Newbury AC</v>
      </c>
      <c r="G115" s="238" t="str">
        <f>Dec_2019!F19</f>
        <v>SM</v>
      </c>
      <c r="I115" s="194"/>
      <c r="J115" s="194"/>
      <c r="K115" s="220">
        <f>Dec_2019!AF19</f>
        <v>66.709999999999994</v>
      </c>
      <c r="L115" s="228" t="str">
        <f>Dec_2019!AG19</f>
        <v>M00 400</v>
      </c>
      <c r="M115" s="228">
        <f>Dec_2019!AH19</f>
        <v>1</v>
      </c>
      <c r="N115" s="228">
        <f>Dec_2019!AI19</f>
        <v>66.710000000000008</v>
      </c>
      <c r="O115" s="228">
        <f>Dec_2019!AJ19</f>
        <v>214</v>
      </c>
      <c r="P115" s="234">
        <f>Dec_2019!AK19</f>
        <v>214</v>
      </c>
    </row>
    <row r="116" spans="1:16">
      <c r="A116" s="299" t="s">
        <v>493</v>
      </c>
      <c r="B116" s="231">
        <f t="shared" si="4"/>
        <v>6</v>
      </c>
      <c r="D116" s="237" t="str">
        <f>Dec_2019!C26</f>
        <v>Andrew</v>
      </c>
      <c r="E116" s="228" t="str">
        <f>Dec_2019!D26</f>
        <v>Murphy</v>
      </c>
      <c r="F116" s="228" t="str">
        <f>Dec_2019!E26</f>
        <v>Kilbarchan AAC</v>
      </c>
      <c r="G116" s="238" t="str">
        <f>Dec_2019!F26</f>
        <v>SM</v>
      </c>
      <c r="I116" s="194"/>
      <c r="J116" s="194"/>
      <c r="K116" s="220">
        <f>Dec_2019!AF26</f>
        <v>58.38</v>
      </c>
      <c r="L116" s="228" t="str">
        <f>Dec_2019!AG26</f>
        <v>M00 400</v>
      </c>
      <c r="M116" s="228">
        <f>Dec_2019!AH26</f>
        <v>1</v>
      </c>
      <c r="N116" s="228">
        <f>Dec_2019!AI26</f>
        <v>58.38</v>
      </c>
      <c r="O116" s="228">
        <f>Dec_2019!AJ26</f>
        <v>470</v>
      </c>
      <c r="P116" s="234">
        <f>Dec_2019!AK26</f>
        <v>470</v>
      </c>
    </row>
    <row r="117" spans="1:16">
      <c r="A117" s="299" t="s">
        <v>493</v>
      </c>
      <c r="B117" s="231">
        <f t="shared" si="4"/>
        <v>16</v>
      </c>
      <c r="D117" s="237" t="str">
        <f>Dec_2019!C23</f>
        <v>Josh</v>
      </c>
      <c r="E117" s="228" t="str">
        <f>Dec_2019!D23</f>
        <v>Strudwick</v>
      </c>
      <c r="F117" s="228" t="str">
        <f>Dec_2019!E23</f>
        <v>BMHAC</v>
      </c>
      <c r="G117" s="238" t="str">
        <f>Dec_2019!F23</f>
        <v>SM</v>
      </c>
      <c r="I117" s="194"/>
      <c r="J117" s="194"/>
      <c r="K117" s="220">
        <f>Dec_2019!AF23</f>
        <v>64.81</v>
      </c>
      <c r="L117" s="228" t="str">
        <f>Dec_2019!AG23</f>
        <v>M00 400</v>
      </c>
      <c r="M117" s="228">
        <f>Dec_2019!AH23</f>
        <v>1</v>
      </c>
      <c r="N117" s="228">
        <f>Dec_2019!AI23</f>
        <v>64.81</v>
      </c>
      <c r="O117" s="228">
        <f>Dec_2019!AJ23</f>
        <v>264</v>
      </c>
      <c r="P117" s="234">
        <f>Dec_2019!AK23</f>
        <v>264</v>
      </c>
    </row>
    <row r="118" spans="1:16">
      <c r="A118" s="299" t="s">
        <v>493</v>
      </c>
      <c r="B118" s="231">
        <f t="shared" si="4"/>
        <v>5</v>
      </c>
      <c r="D118" s="237" t="str">
        <f>Dec_2019!C25</f>
        <v>Ben</v>
      </c>
      <c r="E118" s="228" t="str">
        <f>Dec_2019!D25</f>
        <v>Hazell</v>
      </c>
      <c r="F118" s="228" t="str">
        <f>Dec_2019!E25</f>
        <v>BMHAC</v>
      </c>
      <c r="G118" s="238" t="str">
        <f>Dec_2019!F25</f>
        <v>SM</v>
      </c>
      <c r="I118" s="194"/>
      <c r="J118" s="194"/>
      <c r="K118" s="220">
        <f>Dec_2019!AF25</f>
        <v>56.84</v>
      </c>
      <c r="L118" s="228" t="str">
        <f>Dec_2019!AG25</f>
        <v>M00 400</v>
      </c>
      <c r="M118" s="228">
        <f>Dec_2019!AH25</f>
        <v>1</v>
      </c>
      <c r="N118" s="228">
        <f>Dec_2019!AI25</f>
        <v>56.84</v>
      </c>
      <c r="O118" s="228">
        <f>Dec_2019!AJ25</f>
        <v>527</v>
      </c>
      <c r="P118" s="234">
        <f>Dec_2019!AK25</f>
        <v>527</v>
      </c>
    </row>
    <row r="119" spans="1:16">
      <c r="A119" s="299" t="s">
        <v>493</v>
      </c>
      <c r="B119" s="231">
        <f t="shared" si="4"/>
        <v>12</v>
      </c>
      <c r="D119" s="237" t="str">
        <f>Dec_2019!C11</f>
        <v>Tyrone</v>
      </c>
      <c r="E119" s="228" t="str">
        <f>Dec_2019!D11</f>
        <v>Fowler</v>
      </c>
      <c r="F119" s="228" t="str">
        <f>Dec_2019!E11</f>
        <v>Newport Harriers AC</v>
      </c>
      <c r="G119" s="238" t="str">
        <f>Dec_2019!F11</f>
        <v>SM</v>
      </c>
      <c r="I119" s="194"/>
      <c r="J119" s="194"/>
      <c r="K119" s="220">
        <f>Dec_2019!AF11</f>
        <v>61.35</v>
      </c>
      <c r="L119" s="228" t="str">
        <f>Dec_2019!AG11</f>
        <v>M00 400</v>
      </c>
      <c r="M119" s="228">
        <f>Dec_2019!AH11</f>
        <v>1</v>
      </c>
      <c r="N119" s="228">
        <f>Dec_2019!AI11</f>
        <v>61.35</v>
      </c>
      <c r="O119" s="228">
        <f>Dec_2019!AJ11</f>
        <v>368</v>
      </c>
      <c r="P119" s="234">
        <f>Dec_2019!AK11</f>
        <v>368</v>
      </c>
    </row>
    <row r="120" spans="1:16">
      <c r="A120" s="299" t="s">
        <v>493</v>
      </c>
      <c r="B120" s="231">
        <f t="shared" si="4"/>
        <v>10</v>
      </c>
      <c r="D120" s="237" t="str">
        <f>Dec_2019!C12</f>
        <v>Michael</v>
      </c>
      <c r="E120" s="228" t="str">
        <f>Dec_2019!D12</f>
        <v>Robbins</v>
      </c>
      <c r="F120" s="228" t="str">
        <f>Dec_2019!E12</f>
        <v>Newbury AC</v>
      </c>
      <c r="G120" s="238" t="str">
        <f>Dec_2019!F12</f>
        <v>SM</v>
      </c>
      <c r="I120" s="194"/>
      <c r="J120" s="194"/>
      <c r="K120" s="220">
        <f>Dec_2019!AF12</f>
        <v>61.24</v>
      </c>
      <c r="L120" s="228" t="str">
        <f>Dec_2019!AG12</f>
        <v>M00 400</v>
      </c>
      <c r="M120" s="228">
        <f>Dec_2019!AH12</f>
        <v>1</v>
      </c>
      <c r="N120" s="228">
        <f>Dec_2019!AI12</f>
        <v>61.24</v>
      </c>
      <c r="O120" s="228">
        <f>Dec_2019!AJ12</f>
        <v>372</v>
      </c>
      <c r="P120" s="234">
        <f>Dec_2019!AK12</f>
        <v>372</v>
      </c>
    </row>
    <row r="121" spans="1:16">
      <c r="A121" s="299" t="s">
        <v>493</v>
      </c>
      <c r="B121" s="231">
        <f t="shared" si="4"/>
        <v>1</v>
      </c>
      <c r="D121" s="337" t="str">
        <f>Dec_2019!C27</f>
        <v>Dave</v>
      </c>
      <c r="E121" s="228" t="str">
        <f>Dec_2019!D27</f>
        <v>Awde</v>
      </c>
      <c r="F121" s="228" t="str">
        <f>Dec_2019!E27</f>
        <v>Woking AC</v>
      </c>
      <c r="G121" s="238" t="str">
        <f>Dec_2019!F27</f>
        <v>SM</v>
      </c>
      <c r="I121" s="194"/>
      <c r="J121" s="194"/>
      <c r="K121" s="220">
        <f>Dec_2019!AF27</f>
        <v>52.19</v>
      </c>
      <c r="L121" s="228" t="str">
        <f>Dec_2019!AG27</f>
        <v>M00 400</v>
      </c>
      <c r="M121" s="228">
        <f>Dec_2019!AH27</f>
        <v>1</v>
      </c>
      <c r="N121" s="228">
        <f>Dec_2019!AI27</f>
        <v>52.19</v>
      </c>
      <c r="O121" s="228">
        <f>Dec_2019!AJ27</f>
        <v>716</v>
      </c>
      <c r="P121" s="234">
        <f>Dec_2019!AK27</f>
        <v>716</v>
      </c>
    </row>
    <row r="122" spans="1:16">
      <c r="A122" s="299" t="s">
        <v>493</v>
      </c>
      <c r="B122" s="231">
        <f t="shared" si="4"/>
        <v>14</v>
      </c>
      <c r="D122" s="237" t="str">
        <f>Dec_2019!C21</f>
        <v>John</v>
      </c>
      <c r="E122" s="228" t="str">
        <f>Dec_2019!D21</f>
        <v>Dickinson</v>
      </c>
      <c r="F122" s="228" t="str">
        <f>Dec_2019!E21</f>
        <v>BMHAC</v>
      </c>
      <c r="G122" s="238" t="str">
        <f>Dec_2019!F21</f>
        <v>M35</v>
      </c>
      <c r="I122" s="194"/>
      <c r="J122" s="194"/>
      <c r="K122" s="220">
        <f>Dec_2019!AF21</f>
        <v>66.89</v>
      </c>
      <c r="L122" s="228" t="str">
        <f>Dec_2019!AG21</f>
        <v>M35 400</v>
      </c>
      <c r="M122" s="228">
        <f>Dec_2019!AH21</f>
        <v>0.96540000000000004</v>
      </c>
      <c r="N122" s="228">
        <f>Dec_2019!AI21</f>
        <v>64.58</v>
      </c>
      <c r="O122" s="228">
        <f>Dec_2019!AJ21</f>
        <v>271</v>
      </c>
      <c r="P122" s="234">
        <f>Dec_2019!AK21</f>
        <v>271</v>
      </c>
    </row>
    <row r="123" spans="1:16">
      <c r="A123" s="299" t="s">
        <v>493</v>
      </c>
      <c r="B123" s="231">
        <f t="shared" si="4"/>
        <v>3</v>
      </c>
      <c r="D123" s="237" t="str">
        <f>Dec_2019!C22</f>
        <v>Bram</v>
      </c>
      <c r="E123" s="228" t="str">
        <f>Dec_2019!D22</f>
        <v>van Hastenberg</v>
      </c>
      <c r="F123" s="228" t="str">
        <f>Dec_2019!E22</f>
        <v>Holland</v>
      </c>
      <c r="G123" s="238" t="str">
        <f>Dec_2019!F22</f>
        <v>U23</v>
      </c>
      <c r="I123" s="194"/>
      <c r="J123" s="194"/>
      <c r="K123" s="220">
        <f>Dec_2019!AF22</f>
        <v>54.9</v>
      </c>
      <c r="L123" s="228" t="str">
        <f>Dec_2019!AG22</f>
        <v>M00 400</v>
      </c>
      <c r="M123" s="228">
        <f>Dec_2019!AH22</f>
        <v>1</v>
      </c>
      <c r="N123" s="228">
        <f>Dec_2019!AI22</f>
        <v>54.9</v>
      </c>
      <c r="O123" s="228">
        <f>Dec_2019!AJ22</f>
        <v>603</v>
      </c>
      <c r="P123" s="234">
        <f>Dec_2019!AK22</f>
        <v>603</v>
      </c>
    </row>
    <row r="124" spans="1:16">
      <c r="A124" s="299" t="s">
        <v>493</v>
      </c>
      <c r="B124" s="231">
        <f t="shared" si="4"/>
        <v>22</v>
      </c>
      <c r="D124" s="237" t="str">
        <f>Dec_2019!C10</f>
        <v xml:space="preserve">James </v>
      </c>
      <c r="E124" s="228" t="str">
        <f>Dec_2019!D10</f>
        <v>Eccles</v>
      </c>
      <c r="F124" s="228" t="str">
        <f>Dec_2019!E10</f>
        <v>Croydon AC</v>
      </c>
      <c r="G124" s="238" t="str">
        <f>Dec_2019!F10</f>
        <v>SM</v>
      </c>
      <c r="I124" s="194"/>
      <c r="J124" s="194"/>
      <c r="K124" s="220">
        <f>Dec_2019!AF10</f>
        <v>69.23</v>
      </c>
      <c r="L124" s="228" t="str">
        <f>Dec_2019!AG10</f>
        <v>M00 400</v>
      </c>
      <c r="M124" s="228">
        <f>Dec_2019!AH10</f>
        <v>1</v>
      </c>
      <c r="N124" s="228">
        <f>Dec_2019!AI10</f>
        <v>69.23</v>
      </c>
      <c r="O124" s="228">
        <f>Dec_2019!AJ10</f>
        <v>154</v>
      </c>
      <c r="P124" s="234">
        <f>Dec_2019!AK10</f>
        <v>154</v>
      </c>
    </row>
    <row r="125" spans="1:16">
      <c r="A125" s="299" t="s">
        <v>493</v>
      </c>
      <c r="B125" s="231">
        <f t="shared" si="4"/>
        <v>9</v>
      </c>
      <c r="D125" s="237" t="str">
        <f>Dec_2019!C20</f>
        <v>Daniel</v>
      </c>
      <c r="E125" s="228" t="str">
        <f>Dec_2019!D20</f>
        <v>Tuttle</v>
      </c>
      <c r="F125" s="228" t="str">
        <f>Dec_2019!E20</f>
        <v>Newbury AC</v>
      </c>
      <c r="G125" s="238" t="str">
        <f>Dec_2019!F20</f>
        <v>SM</v>
      </c>
      <c r="I125" s="194"/>
      <c r="J125" s="194"/>
      <c r="K125" s="220">
        <f>Dec_2019!AF20</f>
        <v>60.8</v>
      </c>
      <c r="L125" s="228" t="str">
        <f>Dec_2019!AG20</f>
        <v>M00 400</v>
      </c>
      <c r="M125" s="228">
        <f>Dec_2019!AH20</f>
        <v>1</v>
      </c>
      <c r="N125" s="228">
        <f>Dec_2019!AI20</f>
        <v>60.800000000000004</v>
      </c>
      <c r="O125" s="228">
        <f>Dec_2019!AJ20</f>
        <v>386</v>
      </c>
      <c r="P125" s="234">
        <f>Dec_2019!AK20</f>
        <v>386</v>
      </c>
    </row>
    <row r="126" spans="1:16">
      <c r="A126" s="299" t="s">
        <v>493</v>
      </c>
      <c r="B126" s="217">
        <f t="shared" si="4"/>
        <v>11</v>
      </c>
      <c r="D126" s="209" t="str">
        <f>Dec_2019!C14</f>
        <v>Jenny</v>
      </c>
      <c r="E126" s="205" t="str">
        <f>Dec_2019!D14</f>
        <v>O'Connor</v>
      </c>
      <c r="F126" s="205" t="str">
        <f>Dec_2019!E14</f>
        <v>Newbury AC</v>
      </c>
      <c r="G126" s="210" t="str">
        <f>Dec_2019!F14</f>
        <v>W45</v>
      </c>
      <c r="I126" s="194"/>
      <c r="J126" s="194"/>
      <c r="K126" s="220">
        <f>Dec_2019!AF14</f>
        <v>77.2</v>
      </c>
      <c r="L126" s="205" t="str">
        <f>Dec_2019!AG14</f>
        <v>W45 400</v>
      </c>
      <c r="M126" s="205">
        <f>Dec_2019!AH14</f>
        <v>0.89829999999999999</v>
      </c>
      <c r="N126" s="205">
        <f>Dec_2019!AI14</f>
        <v>69.350000000000009</v>
      </c>
      <c r="O126" s="205">
        <f>Dec_2019!AJ14</f>
        <v>371</v>
      </c>
      <c r="P126" s="233">
        <f>Dec_2019!AK14</f>
        <v>371</v>
      </c>
    </row>
    <row r="127" spans="1:16" ht="16.5" thickBot="1">
      <c r="A127" s="299" t="s">
        <v>493</v>
      </c>
      <c r="B127" s="218">
        <f>_xlfn.RANK.EQ(P127,P$103:P$127,0)</f>
        <v>8</v>
      </c>
      <c r="D127" s="211" t="str">
        <f>Dec_2019!C15</f>
        <v>Janet</v>
      </c>
      <c r="E127" s="212" t="str">
        <f>Dec_2019!D15</f>
        <v>Dickinson</v>
      </c>
      <c r="F127" s="212" t="str">
        <f>Dec_2019!E15</f>
        <v>Bournemouth AC</v>
      </c>
      <c r="G127" s="213" t="str">
        <f>Dec_2019!F15</f>
        <v>W50</v>
      </c>
      <c r="I127" s="194"/>
      <c r="J127" s="194"/>
      <c r="K127" s="221">
        <f>Dec_2019!AF15</f>
        <v>78.22</v>
      </c>
      <c r="L127" s="212" t="str">
        <f>Dec_2019!AG15</f>
        <v>W50 400</v>
      </c>
      <c r="M127" s="212">
        <f>Dec_2019!AH15</f>
        <v>0.85750000000000004</v>
      </c>
      <c r="N127" s="212">
        <f>Dec_2019!AI15</f>
        <v>67.08</v>
      </c>
      <c r="O127" s="212">
        <f>Dec_2019!AJ15</f>
        <v>442</v>
      </c>
      <c r="P127" s="259">
        <f>Dec_2019!AK15</f>
        <v>442</v>
      </c>
    </row>
    <row r="128" spans="1:16">
      <c r="A128" s="299" t="s">
        <v>494</v>
      </c>
      <c r="B128" s="246">
        <f t="shared" ref="B128:B151" si="5">_xlfn.RANK.EQ(P128,P$128:P$152,0)</f>
        <v>19</v>
      </c>
      <c r="D128" s="241" t="str">
        <f>Dec_2019!C7</f>
        <v>Neil</v>
      </c>
      <c r="E128" s="242" t="str">
        <f>Dec_2019!D7</f>
        <v>Barton</v>
      </c>
      <c r="F128" s="242" t="str">
        <f>Dec_2019!E7</f>
        <v>BMHAC</v>
      </c>
      <c r="G128" s="243" t="str">
        <f>Dec_2019!F7</f>
        <v>M35</v>
      </c>
      <c r="I128" s="194"/>
      <c r="J128" s="194"/>
      <c r="K128" s="219">
        <f>Dec_2019!AL7</f>
        <v>24.19</v>
      </c>
      <c r="L128" s="242" t="str">
        <f>Dec_2019!AM7</f>
        <v>M35 Hurd</v>
      </c>
      <c r="M128" s="242">
        <f>Dec_2019!AN7</f>
        <v>0.99009999999999998</v>
      </c>
      <c r="N128" s="242">
        <f>Dec_2019!AO7</f>
        <v>23.96</v>
      </c>
      <c r="O128" s="242">
        <f>Dec_2019!AP7</f>
        <v>104</v>
      </c>
      <c r="P128" s="244">
        <f>Dec_2019!AQ7</f>
        <v>104</v>
      </c>
    </row>
    <row r="129" spans="1:16">
      <c r="A129" s="299" t="s">
        <v>494</v>
      </c>
      <c r="B129" s="231">
        <f t="shared" si="5"/>
        <v>2</v>
      </c>
      <c r="D129" s="237" t="str">
        <f>Dec_2019!C24</f>
        <v xml:space="preserve">Ryan </v>
      </c>
      <c r="E129" s="228" t="str">
        <f>Dec_2019!D24</f>
        <v>Bonifas</v>
      </c>
      <c r="F129" s="228" t="str">
        <f>Dec_2019!E24</f>
        <v>BMHAC</v>
      </c>
      <c r="G129" s="238" t="str">
        <f>Dec_2019!F24</f>
        <v>SM</v>
      </c>
      <c r="I129" s="194"/>
      <c r="J129" s="194"/>
      <c r="K129" s="220">
        <f>Dec_2019!AL24</f>
        <v>16.91</v>
      </c>
      <c r="L129" s="228" t="str">
        <f>Dec_2019!AM24</f>
        <v>M00 Hurd</v>
      </c>
      <c r="M129" s="228">
        <f>Dec_2019!AN24</f>
        <v>1</v>
      </c>
      <c r="N129" s="228">
        <f>Dec_2019!AO24</f>
        <v>16.91</v>
      </c>
      <c r="O129" s="228">
        <f>Dec_2019!AP24</f>
        <v>634</v>
      </c>
      <c r="P129" s="234">
        <f>Dec_2019!AQ24</f>
        <v>634</v>
      </c>
    </row>
    <row r="130" spans="1:16">
      <c r="A130" s="299" t="s">
        <v>494</v>
      </c>
      <c r="B130" s="231">
        <f t="shared" si="5"/>
        <v>22</v>
      </c>
      <c r="D130" s="237" t="str">
        <f>Dec_2019!C8</f>
        <v>Joe</v>
      </c>
      <c r="E130" s="228" t="str">
        <f>Dec_2019!D8</f>
        <v>McGrath</v>
      </c>
      <c r="F130" s="228" t="str">
        <f>Dec_2019!E8</f>
        <v>Basildon AC</v>
      </c>
      <c r="G130" s="238" t="str">
        <f>Dec_2019!F8</f>
        <v>M35</v>
      </c>
      <c r="I130" s="194"/>
      <c r="J130" s="194"/>
      <c r="K130" s="220">
        <f>Dec_2019!AL8</f>
        <v>0</v>
      </c>
      <c r="L130" s="228" t="str">
        <f>Dec_2019!AM8</f>
        <v>M35 Hurd</v>
      </c>
      <c r="M130" s="228">
        <f>Dec_2019!AN8</f>
        <v>0.99009999999999998</v>
      </c>
      <c r="N130" s="228">
        <f>Dec_2019!AO8</f>
        <v>0</v>
      </c>
      <c r="O130" s="228">
        <f>Dec_2019!AP8</f>
        <v>0</v>
      </c>
      <c r="P130" s="234">
        <f>Dec_2019!AQ8</f>
        <v>0</v>
      </c>
    </row>
    <row r="131" spans="1:16">
      <c r="A131" s="299" t="s">
        <v>494</v>
      </c>
      <c r="B131" s="231">
        <f t="shared" si="5"/>
        <v>13</v>
      </c>
      <c r="D131" s="237" t="str">
        <f>Dec_2019!C9</f>
        <v>Martin</v>
      </c>
      <c r="E131" s="228" t="str">
        <f>Dec_2019!D9</f>
        <v>Aspley-Davis</v>
      </c>
      <c r="F131" s="228" t="str">
        <f>Dec_2019!E9</f>
        <v>Bromsgrove &amp; Redditch AC</v>
      </c>
      <c r="G131" s="238" t="str">
        <f>Dec_2019!F9</f>
        <v>M40</v>
      </c>
      <c r="I131" s="194"/>
      <c r="J131" s="194"/>
      <c r="K131" s="220">
        <f>Dec_2019!AL9</f>
        <v>22.94</v>
      </c>
      <c r="L131" s="228" t="str">
        <f>Dec_2019!AM9</f>
        <v>M40 Hurd</v>
      </c>
      <c r="M131" s="228">
        <f>Dec_2019!AN9</f>
        <v>0.9526</v>
      </c>
      <c r="N131" s="228">
        <f>Dec_2019!AO9</f>
        <v>21.86</v>
      </c>
      <c r="O131" s="228">
        <f>Dec_2019!AP9</f>
        <v>217</v>
      </c>
      <c r="P131" s="234">
        <f>Dec_2019!AQ9</f>
        <v>217</v>
      </c>
    </row>
    <row r="132" spans="1:16">
      <c r="A132" s="299" t="s">
        <v>494</v>
      </c>
      <c r="B132" s="231">
        <f t="shared" si="5"/>
        <v>9</v>
      </c>
      <c r="D132" s="237" t="str">
        <f>Dec_2019!C13</f>
        <v>Rob</v>
      </c>
      <c r="E132" s="228" t="str">
        <f>Dec_2019!D13</f>
        <v>Tyson</v>
      </c>
      <c r="F132" s="228" t="str">
        <f>Dec_2019!E13</f>
        <v>BMHAC</v>
      </c>
      <c r="G132" s="238" t="str">
        <f>Dec_2019!F13</f>
        <v>M40</v>
      </c>
      <c r="I132" s="194"/>
      <c r="J132" s="194"/>
      <c r="K132" s="220">
        <f>Dec_2019!AL13</f>
        <v>21.41</v>
      </c>
      <c r="L132" s="228" t="str">
        <f>Dec_2019!AM13</f>
        <v>M40 Hurd</v>
      </c>
      <c r="M132" s="228">
        <f>Dec_2019!AN13</f>
        <v>0.9526</v>
      </c>
      <c r="N132" s="228">
        <f>Dec_2019!AO13</f>
        <v>20.400000000000002</v>
      </c>
      <c r="O132" s="228">
        <f>Dec_2019!AP13</f>
        <v>318</v>
      </c>
      <c r="P132" s="234">
        <f>Dec_2019!AQ13</f>
        <v>318</v>
      </c>
    </row>
    <row r="133" spans="1:16">
      <c r="A133" s="299" t="s">
        <v>494</v>
      </c>
      <c r="B133" s="231">
        <f t="shared" si="5"/>
        <v>17</v>
      </c>
      <c r="D133" s="237" t="str">
        <f>Dec_2019!C3</f>
        <v>Bernhard</v>
      </c>
      <c r="E133" s="228" t="str">
        <f>Dec_2019!D3</f>
        <v>Jongejan</v>
      </c>
      <c r="F133" s="228" t="str">
        <f>Dec_2019!E3</f>
        <v>Walton AC</v>
      </c>
      <c r="G133" s="238" t="str">
        <f>Dec_2019!F3</f>
        <v>M45</v>
      </c>
      <c r="I133" s="194"/>
      <c r="J133" s="194"/>
      <c r="K133" s="220">
        <f>Dec_2019!AL3</f>
        <v>24.93</v>
      </c>
      <c r="L133" s="228" t="str">
        <f>Dec_2019!AM3</f>
        <v>M45 Hurd</v>
      </c>
      <c r="M133" s="228">
        <f>Dec_2019!AN3</f>
        <v>0.91510000000000002</v>
      </c>
      <c r="N133" s="228">
        <f>Dec_2019!AO3</f>
        <v>22.82</v>
      </c>
      <c r="O133" s="228">
        <f>Dec_2019!AP3</f>
        <v>161</v>
      </c>
      <c r="P133" s="234">
        <f>Dec_2019!AQ3</f>
        <v>161</v>
      </c>
    </row>
    <row r="134" spans="1:16">
      <c r="A134" s="299" t="s">
        <v>494</v>
      </c>
      <c r="B134" s="231">
        <f t="shared" si="5"/>
        <v>11</v>
      </c>
      <c r="D134" s="237" t="str">
        <f>Dec_2019!C4</f>
        <v>Geoff</v>
      </c>
      <c r="E134" s="228" t="str">
        <f>Dec_2019!D4</f>
        <v>Butler</v>
      </c>
      <c r="F134" s="228" t="str">
        <f>Dec_2019!E4</f>
        <v>BMHAC</v>
      </c>
      <c r="G134" s="238" t="str">
        <f>Dec_2019!F4</f>
        <v>M50</v>
      </c>
      <c r="I134" s="194"/>
      <c r="J134" s="194"/>
      <c r="K134" s="220">
        <f>Dec_2019!AL4</f>
        <v>21.83</v>
      </c>
      <c r="L134" s="228" t="str">
        <f>Dec_2019!AM4</f>
        <v>M50 Hurd</v>
      </c>
      <c r="M134" s="228">
        <f>Dec_2019!AN4</f>
        <v>0.96040000000000003</v>
      </c>
      <c r="N134" s="228">
        <f>Dec_2019!AO4</f>
        <v>20.97</v>
      </c>
      <c r="O134" s="228">
        <f>Dec_2019!AP4</f>
        <v>277</v>
      </c>
      <c r="P134" s="234">
        <f>Dec_2019!AQ4</f>
        <v>277</v>
      </c>
    </row>
    <row r="135" spans="1:16">
      <c r="A135" s="299" t="s">
        <v>494</v>
      </c>
      <c r="B135" s="231">
        <f t="shared" si="5"/>
        <v>14</v>
      </c>
      <c r="D135" s="237" t="str">
        <f>Dec_2019!C5</f>
        <v>Andy</v>
      </c>
      <c r="E135" s="228" t="str">
        <f>Dec_2019!D5</f>
        <v>Smerdon</v>
      </c>
      <c r="F135" s="228" t="str">
        <f>Dec_2019!E5</f>
        <v>Fleet &amp; Crookham AC</v>
      </c>
      <c r="G135" s="238" t="str">
        <f>Dec_2019!F5</f>
        <v>M55</v>
      </c>
      <c r="I135" s="194"/>
      <c r="J135" s="194"/>
      <c r="K135" s="220">
        <f>Dec_2019!AL5</f>
        <v>23.79</v>
      </c>
      <c r="L135" s="228" t="str">
        <f>Dec_2019!AM5</f>
        <v>M55 Hurd</v>
      </c>
      <c r="M135" s="228">
        <f>Dec_2019!AN5</f>
        <v>0.92290000000000005</v>
      </c>
      <c r="N135" s="228">
        <f>Dec_2019!AO5</f>
        <v>21.96</v>
      </c>
      <c r="O135" s="228">
        <f>Dec_2019!AP5</f>
        <v>211</v>
      </c>
      <c r="P135" s="234">
        <f>Dec_2019!AQ5</f>
        <v>211</v>
      </c>
    </row>
    <row r="136" spans="1:16">
      <c r="A136" s="299" t="s">
        <v>494</v>
      </c>
      <c r="B136" s="231">
        <f t="shared" si="5"/>
        <v>10</v>
      </c>
      <c r="D136" s="237" t="str">
        <f>Dec_2019!C16</f>
        <v>Ronan</v>
      </c>
      <c r="E136" s="228" t="str">
        <f>Dec_2019!D16</f>
        <v>Gately</v>
      </c>
      <c r="F136" s="228" t="str">
        <f>Dec_2019!E16</f>
        <v>Dundrum South Dublin</v>
      </c>
      <c r="G136" s="238" t="str">
        <f>Dec_2019!F16</f>
        <v>M50</v>
      </c>
      <c r="I136" s="194"/>
      <c r="J136" s="194"/>
      <c r="K136" s="220">
        <f>Dec_2019!AL16</f>
        <v>21.69</v>
      </c>
      <c r="L136" s="228" t="str">
        <f>Dec_2019!AM16</f>
        <v>M50 Hurd</v>
      </c>
      <c r="M136" s="228">
        <f>Dec_2019!AN16</f>
        <v>0.96040000000000003</v>
      </c>
      <c r="N136" s="228">
        <f>Dec_2019!AO16</f>
        <v>20.84</v>
      </c>
      <c r="O136" s="228">
        <f>Dec_2019!AP16</f>
        <v>286</v>
      </c>
      <c r="P136" s="234">
        <f>Dec_2019!AQ16</f>
        <v>286</v>
      </c>
    </row>
    <row r="137" spans="1:16">
      <c r="A137" s="299" t="s">
        <v>494</v>
      </c>
      <c r="B137" s="231">
        <f t="shared" si="5"/>
        <v>6</v>
      </c>
      <c r="D137" s="237" t="str">
        <f>Dec_2019!C17</f>
        <v>Mark</v>
      </c>
      <c r="E137" s="228" t="str">
        <f>Dec_2019!D17</f>
        <v>Line</v>
      </c>
      <c r="F137" s="228" t="str">
        <f>Dec_2019!E17</f>
        <v>Liverpool Pembroke &amp; Septon Harriers AC</v>
      </c>
      <c r="G137" s="238" t="str">
        <f>Dec_2019!F17</f>
        <v>M55</v>
      </c>
      <c r="I137" s="194"/>
      <c r="J137" s="194"/>
      <c r="K137" s="220">
        <f>Dec_2019!AL17</f>
        <v>20.68</v>
      </c>
      <c r="L137" s="228" t="str">
        <f>Dec_2019!AM17</f>
        <v>M55 Hurd</v>
      </c>
      <c r="M137" s="228">
        <f>Dec_2019!AN17</f>
        <v>0.92290000000000005</v>
      </c>
      <c r="N137" s="228">
        <f>Dec_2019!AO17</f>
        <v>19.09</v>
      </c>
      <c r="O137" s="228">
        <f>Dec_2019!AP17</f>
        <v>425</v>
      </c>
      <c r="P137" s="234">
        <f>Dec_2019!AQ17</f>
        <v>425</v>
      </c>
    </row>
    <row r="138" spans="1:16">
      <c r="A138" s="299" t="s">
        <v>494</v>
      </c>
      <c r="B138" s="231">
        <f t="shared" si="5"/>
        <v>22</v>
      </c>
      <c r="D138" s="237" t="str">
        <f>Dec_2019!C18</f>
        <v>Geoff</v>
      </c>
      <c r="E138" s="228" t="str">
        <f>Dec_2019!D18</f>
        <v>Powley</v>
      </c>
      <c r="F138" s="228" t="str">
        <f>Dec_2019!E18</f>
        <v>Lincoln Wellington AC</v>
      </c>
      <c r="G138" s="238" t="str">
        <f>Dec_2019!F18</f>
        <v>M55</v>
      </c>
      <c r="I138" s="194"/>
      <c r="J138" s="194"/>
      <c r="K138" s="220">
        <f>Dec_2019!AL18</f>
        <v>0</v>
      </c>
      <c r="L138" s="228" t="str">
        <f>Dec_2019!AM18</f>
        <v>M55 Hurd</v>
      </c>
      <c r="M138" s="228">
        <f>Dec_2019!AN18</f>
        <v>0.92290000000000005</v>
      </c>
      <c r="N138" s="228">
        <f>Dec_2019!AO18</f>
        <v>0</v>
      </c>
      <c r="O138" s="228">
        <f>Dec_2019!AP18</f>
        <v>0</v>
      </c>
      <c r="P138" s="234">
        <f>Dec_2019!AQ18</f>
        <v>0</v>
      </c>
    </row>
    <row r="139" spans="1:16">
      <c r="A139" s="299" t="s">
        <v>494</v>
      </c>
      <c r="B139" s="231">
        <f t="shared" si="5"/>
        <v>22</v>
      </c>
      <c r="D139" s="237" t="str">
        <f>Dec_2019!C6</f>
        <v>Martin</v>
      </c>
      <c r="E139" s="228" t="str">
        <f>Dec_2019!D6</f>
        <v>Willis</v>
      </c>
      <c r="F139" s="228" t="str">
        <f>Dec_2019!E6</f>
        <v>Walton AC</v>
      </c>
      <c r="G139" s="238" t="str">
        <f>Dec_2019!F6</f>
        <v>M45</v>
      </c>
      <c r="I139" s="194"/>
      <c r="J139" s="194"/>
      <c r="K139" s="220">
        <f>Dec_2019!AL6</f>
        <v>50.71</v>
      </c>
      <c r="L139" s="228" t="str">
        <f>Dec_2019!AM6</f>
        <v>M45 Hurd</v>
      </c>
      <c r="M139" s="228">
        <f>Dec_2019!AN6</f>
        <v>0.91510000000000002</v>
      </c>
      <c r="N139" s="228">
        <f>Dec_2019!AO6</f>
        <v>46.410000000000004</v>
      </c>
      <c r="O139" s="228" t="e">
        <f>Dec_2019!AP6</f>
        <v>#NUM!</v>
      </c>
      <c r="P139" s="234">
        <f>Dec_2019!AQ6</f>
        <v>0</v>
      </c>
    </row>
    <row r="140" spans="1:16">
      <c r="A140" s="299" t="s">
        <v>494</v>
      </c>
      <c r="B140" s="231">
        <f t="shared" si="5"/>
        <v>20</v>
      </c>
      <c r="D140" s="237" t="str">
        <f>Dec_2019!C19</f>
        <v>Ryan</v>
      </c>
      <c r="E140" s="228" t="str">
        <f>Dec_2019!D19</f>
        <v>Hill</v>
      </c>
      <c r="F140" s="228" t="str">
        <f>Dec_2019!E19</f>
        <v>Newbury AC</v>
      </c>
      <c r="G140" s="238" t="str">
        <f>Dec_2019!F19</f>
        <v>SM</v>
      </c>
      <c r="I140" s="194"/>
      <c r="J140" s="194"/>
      <c r="K140" s="220">
        <f>Dec_2019!AL19</f>
        <v>24.14</v>
      </c>
      <c r="L140" s="228" t="str">
        <f>Dec_2019!AM19</f>
        <v>M00 Hurd</v>
      </c>
      <c r="M140" s="228">
        <f>Dec_2019!AN19</f>
        <v>1</v>
      </c>
      <c r="N140" s="228">
        <f>Dec_2019!AO19</f>
        <v>24.14</v>
      </c>
      <c r="O140" s="228">
        <f>Dec_2019!AP19</f>
        <v>97</v>
      </c>
      <c r="P140" s="234">
        <f>Dec_2019!AQ19</f>
        <v>97</v>
      </c>
    </row>
    <row r="141" spans="1:16">
      <c r="A141" s="299" t="s">
        <v>494</v>
      </c>
      <c r="B141" s="231">
        <f t="shared" si="5"/>
        <v>1</v>
      </c>
      <c r="D141" s="337" t="str">
        <f>Dec_2019!C26</f>
        <v>Andrew</v>
      </c>
      <c r="E141" s="228" t="str">
        <f>Dec_2019!D26</f>
        <v>Murphy</v>
      </c>
      <c r="F141" s="228" t="str">
        <f>Dec_2019!E26</f>
        <v>Kilbarchan AAC</v>
      </c>
      <c r="G141" s="238" t="str">
        <f>Dec_2019!F26</f>
        <v>SM</v>
      </c>
      <c r="I141" s="194"/>
      <c r="J141" s="194"/>
      <c r="K141" s="220">
        <f>Dec_2019!AL26</f>
        <v>16.43</v>
      </c>
      <c r="L141" s="228" t="str">
        <f>Dec_2019!AM26</f>
        <v>M00 Hurd</v>
      </c>
      <c r="M141" s="228">
        <f>Dec_2019!AN26</f>
        <v>1</v>
      </c>
      <c r="N141" s="228">
        <f>Dec_2019!AO26</f>
        <v>16.43</v>
      </c>
      <c r="O141" s="228">
        <f>Dec_2019!AP26</f>
        <v>685</v>
      </c>
      <c r="P141" s="234">
        <f>Dec_2019!AQ26</f>
        <v>685</v>
      </c>
    </row>
    <row r="142" spans="1:16">
      <c r="A142" s="299" t="s">
        <v>494</v>
      </c>
      <c r="B142" s="231">
        <f t="shared" si="5"/>
        <v>21</v>
      </c>
      <c r="D142" s="237" t="str">
        <f>Dec_2019!C23</f>
        <v>Josh</v>
      </c>
      <c r="E142" s="228" t="str">
        <f>Dec_2019!D23</f>
        <v>Strudwick</v>
      </c>
      <c r="F142" s="228" t="str">
        <f>Dec_2019!E23</f>
        <v>BMHAC</v>
      </c>
      <c r="G142" s="238" t="str">
        <f>Dec_2019!F23</f>
        <v>SM</v>
      </c>
      <c r="I142" s="194"/>
      <c r="J142" s="194"/>
      <c r="K142" s="220">
        <f>Dec_2019!AL23</f>
        <v>25.12</v>
      </c>
      <c r="L142" s="228" t="str">
        <f>Dec_2019!AM23</f>
        <v>M00 Hurd</v>
      </c>
      <c r="M142" s="228">
        <f>Dec_2019!AN23</f>
        <v>1</v>
      </c>
      <c r="N142" s="228">
        <f>Dec_2019!AO23</f>
        <v>25.12</v>
      </c>
      <c r="O142" s="228">
        <f>Dec_2019!AP23</f>
        <v>59</v>
      </c>
      <c r="P142" s="234">
        <f>Dec_2019!AQ23</f>
        <v>59</v>
      </c>
    </row>
    <row r="143" spans="1:16">
      <c r="A143" s="299" t="s">
        <v>494</v>
      </c>
      <c r="B143" s="231">
        <f t="shared" si="5"/>
        <v>4</v>
      </c>
      <c r="D143" s="237" t="str">
        <f>Dec_2019!C25</f>
        <v>Ben</v>
      </c>
      <c r="E143" s="228" t="str">
        <f>Dec_2019!D25</f>
        <v>Hazell</v>
      </c>
      <c r="F143" s="228" t="str">
        <f>Dec_2019!E25</f>
        <v>BMHAC</v>
      </c>
      <c r="G143" s="238" t="str">
        <f>Dec_2019!F25</f>
        <v>SM</v>
      </c>
      <c r="I143" s="194"/>
      <c r="J143" s="194"/>
      <c r="K143" s="220">
        <f>Dec_2019!AL25</f>
        <v>17.59</v>
      </c>
      <c r="L143" s="228" t="str">
        <f>Dec_2019!AM25</f>
        <v>M00 Hurd</v>
      </c>
      <c r="M143" s="228">
        <f>Dec_2019!AN25</f>
        <v>1</v>
      </c>
      <c r="N143" s="228">
        <f>Dec_2019!AO25</f>
        <v>17.59</v>
      </c>
      <c r="O143" s="228">
        <f>Dec_2019!AP25</f>
        <v>564</v>
      </c>
      <c r="P143" s="234">
        <f>Dec_2019!AQ25</f>
        <v>564</v>
      </c>
    </row>
    <row r="144" spans="1:16">
      <c r="A144" s="299" t="s">
        <v>494</v>
      </c>
      <c r="B144" s="231">
        <f t="shared" si="5"/>
        <v>22</v>
      </c>
      <c r="D144" s="237" t="str">
        <f>Dec_2019!C11</f>
        <v>Tyrone</v>
      </c>
      <c r="E144" s="228" t="str">
        <f>Dec_2019!D11</f>
        <v>Fowler</v>
      </c>
      <c r="F144" s="228" t="str">
        <f>Dec_2019!E11</f>
        <v>Newport Harriers AC</v>
      </c>
      <c r="G144" s="238" t="str">
        <f>Dec_2019!F11</f>
        <v>SM</v>
      </c>
      <c r="I144" s="194"/>
      <c r="J144" s="194"/>
      <c r="K144" s="220">
        <f>Dec_2019!AL11</f>
        <v>28.13</v>
      </c>
      <c r="L144" s="228" t="str">
        <f>Dec_2019!AM11</f>
        <v>M00 Hurd</v>
      </c>
      <c r="M144" s="228">
        <f>Dec_2019!AN11</f>
        <v>1</v>
      </c>
      <c r="N144" s="228">
        <f>Dec_2019!AO11</f>
        <v>28.13</v>
      </c>
      <c r="O144" s="228">
        <f>Dec_2019!AP11</f>
        <v>0</v>
      </c>
      <c r="P144" s="234">
        <f>Dec_2019!AQ11</f>
        <v>0</v>
      </c>
    </row>
    <row r="145" spans="1:16">
      <c r="A145" s="299" t="s">
        <v>494</v>
      </c>
      <c r="B145" s="231">
        <f t="shared" si="5"/>
        <v>16</v>
      </c>
      <c r="D145" s="237" t="str">
        <f>Dec_2019!C12</f>
        <v>Michael</v>
      </c>
      <c r="E145" s="228" t="str">
        <f>Dec_2019!D12</f>
        <v>Robbins</v>
      </c>
      <c r="F145" s="228" t="str">
        <f>Dec_2019!E12</f>
        <v>Newbury AC</v>
      </c>
      <c r="G145" s="238" t="str">
        <f>Dec_2019!F12</f>
        <v>SM</v>
      </c>
      <c r="I145" s="194"/>
      <c r="J145" s="194"/>
      <c r="K145" s="220">
        <f>Dec_2019!AL12</f>
        <v>22.64</v>
      </c>
      <c r="L145" s="228" t="str">
        <f>Dec_2019!AM12</f>
        <v>M00 Hurd</v>
      </c>
      <c r="M145" s="228">
        <f>Dec_2019!AN12</f>
        <v>1</v>
      </c>
      <c r="N145" s="228">
        <f>Dec_2019!AO12</f>
        <v>22.64</v>
      </c>
      <c r="O145" s="228">
        <f>Dec_2019!AP12</f>
        <v>171</v>
      </c>
      <c r="P145" s="234">
        <f>Dec_2019!AQ12</f>
        <v>171</v>
      </c>
    </row>
    <row r="146" spans="1:16">
      <c r="A146" s="299" t="s">
        <v>494</v>
      </c>
      <c r="B146" s="231">
        <f t="shared" si="5"/>
        <v>7</v>
      </c>
      <c r="D146" s="237" t="str">
        <f>Dec_2019!C27</f>
        <v>Dave</v>
      </c>
      <c r="E146" s="228" t="str">
        <f>Dec_2019!D27</f>
        <v>Awde</v>
      </c>
      <c r="F146" s="228" t="str">
        <f>Dec_2019!E27</f>
        <v>Woking AC</v>
      </c>
      <c r="G146" s="238" t="str">
        <f>Dec_2019!F27</f>
        <v>SM</v>
      </c>
      <c r="I146" s="194"/>
      <c r="J146" s="194"/>
      <c r="K146" s="220">
        <f>Dec_2019!AL27</f>
        <v>19.25</v>
      </c>
      <c r="L146" s="228" t="str">
        <f>Dec_2019!AM27</f>
        <v>M00 Hurd</v>
      </c>
      <c r="M146" s="228">
        <f>Dec_2019!AN27</f>
        <v>1</v>
      </c>
      <c r="N146" s="228">
        <f>Dec_2019!AO27</f>
        <v>19.25</v>
      </c>
      <c r="O146" s="228">
        <f>Dec_2019!AP27</f>
        <v>411</v>
      </c>
      <c r="P146" s="234">
        <f>Dec_2019!AQ27</f>
        <v>411</v>
      </c>
    </row>
    <row r="147" spans="1:16">
      <c r="A147" s="299" t="s">
        <v>494</v>
      </c>
      <c r="B147" s="231">
        <f t="shared" si="5"/>
        <v>8</v>
      </c>
      <c r="D147" s="237" t="str">
        <f>Dec_2019!C21</f>
        <v>John</v>
      </c>
      <c r="E147" s="228" t="str">
        <f>Dec_2019!D21</f>
        <v>Dickinson</v>
      </c>
      <c r="F147" s="228" t="str">
        <f>Dec_2019!E21</f>
        <v>BMHAC</v>
      </c>
      <c r="G147" s="238" t="str">
        <f>Dec_2019!F21</f>
        <v>M35</v>
      </c>
      <c r="I147" s="194"/>
      <c r="J147" s="194"/>
      <c r="K147" s="220">
        <f>Dec_2019!AL21</f>
        <v>19.89</v>
      </c>
      <c r="L147" s="228" t="str">
        <f>Dec_2019!AM21</f>
        <v>M35 Hurd</v>
      </c>
      <c r="M147" s="228">
        <f>Dec_2019!AN21</f>
        <v>0.99009999999999998</v>
      </c>
      <c r="N147" s="228">
        <f>Dec_2019!AO21</f>
        <v>19.7</v>
      </c>
      <c r="O147" s="228">
        <f>Dec_2019!AP21</f>
        <v>373</v>
      </c>
      <c r="P147" s="234">
        <f>Dec_2019!AQ21</f>
        <v>373</v>
      </c>
    </row>
    <row r="148" spans="1:16">
      <c r="A148" s="299" t="s">
        <v>494</v>
      </c>
      <c r="B148" s="231">
        <f t="shared" si="5"/>
        <v>15</v>
      </c>
      <c r="D148" s="237" t="str">
        <f>Dec_2019!C22</f>
        <v>Bram</v>
      </c>
      <c r="E148" s="228" t="str">
        <f>Dec_2019!D22</f>
        <v>van Hastenberg</v>
      </c>
      <c r="F148" s="228" t="str">
        <f>Dec_2019!E22</f>
        <v>Holland</v>
      </c>
      <c r="G148" s="238" t="str">
        <f>Dec_2019!F22</f>
        <v>U23</v>
      </c>
      <c r="I148" s="194"/>
      <c r="J148" s="194"/>
      <c r="K148" s="220">
        <f>Dec_2019!AL22</f>
        <v>22.4</v>
      </c>
      <c r="L148" s="228" t="str">
        <f>Dec_2019!AM22</f>
        <v>M00 Hurd</v>
      </c>
      <c r="M148" s="228">
        <f>Dec_2019!AN22</f>
        <v>1</v>
      </c>
      <c r="N148" s="228">
        <f>Dec_2019!AO22</f>
        <v>22.400000000000002</v>
      </c>
      <c r="O148" s="228">
        <f>Dec_2019!AP22</f>
        <v>184</v>
      </c>
      <c r="P148" s="234">
        <f>Dec_2019!AQ22</f>
        <v>184</v>
      </c>
    </row>
    <row r="149" spans="1:16">
      <c r="A149" s="299" t="s">
        <v>494</v>
      </c>
      <c r="B149" s="231">
        <f t="shared" si="5"/>
        <v>12</v>
      </c>
      <c r="D149" s="237" t="str">
        <f>Dec_2019!C10</f>
        <v xml:space="preserve">James </v>
      </c>
      <c r="E149" s="228" t="str">
        <f>Dec_2019!D10</f>
        <v>Eccles</v>
      </c>
      <c r="F149" s="228" t="str">
        <f>Dec_2019!E10</f>
        <v>Croydon AC</v>
      </c>
      <c r="G149" s="238" t="str">
        <f>Dec_2019!F10</f>
        <v>SM</v>
      </c>
      <c r="I149" s="194"/>
      <c r="J149" s="194"/>
      <c r="K149" s="220">
        <f>Dec_2019!AL10</f>
        <v>21.77</v>
      </c>
      <c r="L149" s="228" t="str">
        <f>Dec_2019!AM10</f>
        <v>M00 Hurd</v>
      </c>
      <c r="M149" s="228">
        <f>Dec_2019!AN10</f>
        <v>1</v>
      </c>
      <c r="N149" s="228">
        <f>Dec_2019!AO10</f>
        <v>21.77</v>
      </c>
      <c r="O149" s="228">
        <f>Dec_2019!AP10</f>
        <v>223</v>
      </c>
      <c r="P149" s="234">
        <f>Dec_2019!AQ10</f>
        <v>223</v>
      </c>
    </row>
    <row r="150" spans="1:16">
      <c r="A150" s="299" t="s">
        <v>494</v>
      </c>
      <c r="B150" s="231">
        <f t="shared" si="5"/>
        <v>18</v>
      </c>
      <c r="D150" s="237" t="str">
        <f>Dec_2019!C20</f>
        <v>Daniel</v>
      </c>
      <c r="E150" s="228" t="str">
        <f>Dec_2019!D20</f>
        <v>Tuttle</v>
      </c>
      <c r="F150" s="228" t="str">
        <f>Dec_2019!E20</f>
        <v>Newbury AC</v>
      </c>
      <c r="G150" s="238" t="str">
        <f>Dec_2019!F20</f>
        <v>SM</v>
      </c>
      <c r="I150" s="194"/>
      <c r="J150" s="194"/>
      <c r="K150" s="220">
        <f>Dec_2019!AL20</f>
        <v>22.93</v>
      </c>
      <c r="L150" s="228" t="str">
        <f>Dec_2019!AM20</f>
        <v>M00 Hurd</v>
      </c>
      <c r="M150" s="228">
        <f>Dec_2019!AN20</f>
        <v>1</v>
      </c>
      <c r="N150" s="228">
        <f>Dec_2019!AO20</f>
        <v>22.93</v>
      </c>
      <c r="O150" s="228">
        <f>Dec_2019!AP20</f>
        <v>155</v>
      </c>
      <c r="P150" s="234">
        <f>Dec_2019!AQ20</f>
        <v>155</v>
      </c>
    </row>
    <row r="151" spans="1:16">
      <c r="A151" s="299" t="s">
        <v>494</v>
      </c>
      <c r="B151" s="217">
        <f t="shared" si="5"/>
        <v>5</v>
      </c>
      <c r="D151" s="209" t="str">
        <f>Dec_2019!C14</f>
        <v>Jenny</v>
      </c>
      <c r="E151" s="205" t="str">
        <f>Dec_2019!D14</f>
        <v>O'Connor</v>
      </c>
      <c r="F151" s="205" t="str">
        <f>Dec_2019!E14</f>
        <v>Newbury AC</v>
      </c>
      <c r="G151" s="210" t="str">
        <f>Dec_2019!F14</f>
        <v>W45</v>
      </c>
      <c r="I151" s="194"/>
      <c r="J151" s="194"/>
      <c r="K151" s="220">
        <f>Dec_2019!AL14</f>
        <v>16.3</v>
      </c>
      <c r="L151" s="205" t="str">
        <f>Dec_2019!AM14</f>
        <v>W45 Hurd</v>
      </c>
      <c r="M151" s="205">
        <f>Dec_2019!AN14</f>
        <v>1.0913999999999999</v>
      </c>
      <c r="N151" s="205">
        <f>Dec_2019!AO14</f>
        <v>17.79</v>
      </c>
      <c r="O151" s="205">
        <f>Dec_2019!AP14</f>
        <v>510</v>
      </c>
      <c r="P151" s="233">
        <f>Dec_2019!AQ14</f>
        <v>510</v>
      </c>
    </row>
    <row r="152" spans="1:16" ht="16.5" thickBot="1">
      <c r="A152" s="299" t="s">
        <v>494</v>
      </c>
      <c r="B152" s="218">
        <f>_xlfn.RANK.EQ(P152,P$128:P$152,0)</f>
        <v>3</v>
      </c>
      <c r="D152" s="211" t="str">
        <f>Dec_2019!C15</f>
        <v>Janet</v>
      </c>
      <c r="E152" s="212" t="str">
        <f>Dec_2019!D15</f>
        <v>Dickinson</v>
      </c>
      <c r="F152" s="212" t="str">
        <f>Dec_2019!E15</f>
        <v>Bournemouth AC</v>
      </c>
      <c r="G152" s="213" t="str">
        <f>Dec_2019!F15</f>
        <v>W50</v>
      </c>
      <c r="I152" s="194"/>
      <c r="J152" s="194"/>
      <c r="K152" s="221">
        <f>Dec_2019!AL15</f>
        <v>15.72</v>
      </c>
      <c r="L152" s="212" t="str">
        <f>Dec_2019!AM15</f>
        <v>W50 Hurd</v>
      </c>
      <c r="M152" s="212">
        <f>Dec_2019!AN15</f>
        <v>1.0964</v>
      </c>
      <c r="N152" s="212">
        <f>Dec_2019!AO15</f>
        <v>17.240000000000002</v>
      </c>
      <c r="O152" s="212">
        <f>Dec_2019!AP15</f>
        <v>570</v>
      </c>
      <c r="P152" s="259">
        <f>Dec_2019!AQ15</f>
        <v>570</v>
      </c>
    </row>
    <row r="153" spans="1:16">
      <c r="A153" s="300" t="s">
        <v>45</v>
      </c>
      <c r="B153" s="246">
        <f t="shared" ref="B153:B176" si="6">_xlfn.RANK.EQ(P153,P$153:P$177,0)</f>
        <v>15</v>
      </c>
      <c r="D153" s="241" t="str">
        <f>Dec_2019!C7</f>
        <v>Neil</v>
      </c>
      <c r="E153" s="242" t="str">
        <f>Dec_2019!D7</f>
        <v>Barton</v>
      </c>
      <c r="F153" s="242" t="str">
        <f>Dec_2019!E7</f>
        <v>BMHAC</v>
      </c>
      <c r="G153" s="243" t="str">
        <f>Dec_2019!F7</f>
        <v>M35</v>
      </c>
      <c r="I153" s="194"/>
      <c r="J153" s="194"/>
      <c r="K153" s="219">
        <f>Dec_2019!AR7</f>
        <v>23.83</v>
      </c>
      <c r="L153" s="242" t="str">
        <f>Dec_2019!AS7</f>
        <v>M35 Disc</v>
      </c>
      <c r="M153" s="242">
        <f>Dec_2019!AT7</f>
        <v>1.0143</v>
      </c>
      <c r="N153" s="242">
        <f>Dec_2019!AU7</f>
        <v>24.17</v>
      </c>
      <c r="O153" s="242">
        <f>Dec_2019!AV7</f>
        <v>351</v>
      </c>
      <c r="P153" s="244">
        <f>Dec_2019!AW7</f>
        <v>351</v>
      </c>
    </row>
    <row r="154" spans="1:16">
      <c r="A154" s="300" t="s">
        <v>45</v>
      </c>
      <c r="B154" s="231">
        <f t="shared" si="6"/>
        <v>4</v>
      </c>
      <c r="D154" s="237" t="str">
        <f>Dec_2019!C24</f>
        <v xml:space="preserve">Ryan </v>
      </c>
      <c r="E154" s="228" t="str">
        <f>Dec_2019!D24</f>
        <v>Bonifas</v>
      </c>
      <c r="F154" s="228" t="str">
        <f>Dec_2019!E24</f>
        <v>BMHAC</v>
      </c>
      <c r="G154" s="238" t="str">
        <f>Dec_2019!F24</f>
        <v>SM</v>
      </c>
      <c r="I154" s="194"/>
      <c r="J154" s="194"/>
      <c r="K154" s="220">
        <f>Dec_2019!AR24</f>
        <v>33.450000000000003</v>
      </c>
      <c r="L154" s="228" t="str">
        <f>Dec_2019!AS24</f>
        <v>M00 Disc</v>
      </c>
      <c r="M154" s="228">
        <f>Dec_2019!AT24</f>
        <v>1</v>
      </c>
      <c r="N154" s="228">
        <f>Dec_2019!AU24</f>
        <v>33.450000000000003</v>
      </c>
      <c r="O154" s="228">
        <f>Dec_2019!AV24</f>
        <v>533</v>
      </c>
      <c r="P154" s="234">
        <f>Dec_2019!AW24</f>
        <v>533</v>
      </c>
    </row>
    <row r="155" spans="1:16">
      <c r="A155" s="300" t="s">
        <v>45</v>
      </c>
      <c r="B155" s="231">
        <f t="shared" si="6"/>
        <v>24</v>
      </c>
      <c r="D155" s="237" t="str">
        <f>Dec_2019!C8</f>
        <v>Joe</v>
      </c>
      <c r="E155" s="228" t="str">
        <f>Dec_2019!D8</f>
        <v>McGrath</v>
      </c>
      <c r="F155" s="228" t="str">
        <f>Dec_2019!E8</f>
        <v>Basildon AC</v>
      </c>
      <c r="G155" s="238" t="str">
        <f>Dec_2019!F8</f>
        <v>M35</v>
      </c>
      <c r="I155" s="194"/>
      <c r="J155" s="194"/>
      <c r="K155" s="220">
        <f>Dec_2019!AR8</f>
        <v>0</v>
      </c>
      <c r="L155" s="228" t="str">
        <f>Dec_2019!AS8</f>
        <v>M35 Disc</v>
      </c>
      <c r="M155" s="228">
        <f>Dec_2019!AT8</f>
        <v>1.0143</v>
      </c>
      <c r="N155" s="228">
        <f>Dec_2019!AU8</f>
        <v>0</v>
      </c>
      <c r="O155" s="228">
        <f>Dec_2019!AV8</f>
        <v>0</v>
      </c>
      <c r="P155" s="234">
        <f>Dec_2019!AW8</f>
        <v>0</v>
      </c>
    </row>
    <row r="156" spans="1:16">
      <c r="A156" s="300" t="s">
        <v>45</v>
      </c>
      <c r="B156" s="231">
        <f t="shared" si="6"/>
        <v>11</v>
      </c>
      <c r="D156" s="237" t="str">
        <f>Dec_2019!C9</f>
        <v>Martin</v>
      </c>
      <c r="E156" s="228" t="str">
        <f>Dec_2019!D9</f>
        <v>Aspley-Davis</v>
      </c>
      <c r="F156" s="228" t="str">
        <f>Dec_2019!E9</f>
        <v>Bromsgrove &amp; Redditch AC</v>
      </c>
      <c r="G156" s="238" t="str">
        <f>Dec_2019!F9</f>
        <v>M40</v>
      </c>
      <c r="I156" s="194"/>
      <c r="J156" s="194"/>
      <c r="K156" s="220">
        <f>Dec_2019!AR9</f>
        <v>23.33</v>
      </c>
      <c r="L156" s="228" t="str">
        <f>Dec_2019!AS9</f>
        <v>M40 Disc</v>
      </c>
      <c r="M156" s="228">
        <f>Dec_2019!AT9</f>
        <v>1.1013999999999999</v>
      </c>
      <c r="N156" s="228">
        <f>Dec_2019!AU9</f>
        <v>25.69</v>
      </c>
      <c r="O156" s="228">
        <f>Dec_2019!AV9</f>
        <v>380</v>
      </c>
      <c r="P156" s="234">
        <f>Dec_2019!AW9</f>
        <v>380</v>
      </c>
    </row>
    <row r="157" spans="1:16">
      <c r="A157" s="300" t="s">
        <v>45</v>
      </c>
      <c r="B157" s="231">
        <f t="shared" si="6"/>
        <v>14</v>
      </c>
      <c r="D157" s="237" t="str">
        <f>Dec_2019!C13</f>
        <v>Rob</v>
      </c>
      <c r="E157" s="228" t="str">
        <f>Dec_2019!D13</f>
        <v>Tyson</v>
      </c>
      <c r="F157" s="228" t="str">
        <f>Dec_2019!E13</f>
        <v>BMHAC</v>
      </c>
      <c r="G157" s="238" t="str">
        <f>Dec_2019!F13</f>
        <v>M40</v>
      </c>
      <c r="I157" s="194"/>
      <c r="J157" s="194"/>
      <c r="K157" s="220">
        <f>Dec_2019!AR13</f>
        <v>21.97</v>
      </c>
      <c r="L157" s="228" t="str">
        <f>Dec_2019!AS13</f>
        <v>M40 Disc</v>
      </c>
      <c r="M157" s="228">
        <f>Dec_2019!AT13</f>
        <v>1.1013999999999999</v>
      </c>
      <c r="N157" s="228">
        <f>Dec_2019!AU13</f>
        <v>24.19</v>
      </c>
      <c r="O157" s="228">
        <f>Dec_2019!AV13</f>
        <v>352</v>
      </c>
      <c r="P157" s="234">
        <f>Dec_2019!AW13</f>
        <v>352</v>
      </c>
    </row>
    <row r="158" spans="1:16">
      <c r="A158" s="300" t="s">
        <v>45</v>
      </c>
      <c r="B158" s="231">
        <f t="shared" si="6"/>
        <v>9</v>
      </c>
      <c r="D158" s="237" t="str">
        <f>Dec_2019!C3</f>
        <v>Bernhard</v>
      </c>
      <c r="E158" s="228" t="str">
        <f>Dec_2019!D3</f>
        <v>Jongejan</v>
      </c>
      <c r="F158" s="228" t="str">
        <f>Dec_2019!E3</f>
        <v>Walton AC</v>
      </c>
      <c r="G158" s="238" t="str">
        <f>Dec_2019!F3</f>
        <v>M45</v>
      </c>
      <c r="I158" s="194"/>
      <c r="J158" s="194"/>
      <c r="K158" s="220">
        <f>Dec_2019!AR3</f>
        <v>22.91</v>
      </c>
      <c r="L158" s="228" t="str">
        <f>Dec_2019!AS3</f>
        <v>M45 Disc</v>
      </c>
      <c r="M158" s="228">
        <f>Dec_2019!AT3</f>
        <v>1.2049000000000001</v>
      </c>
      <c r="N158" s="228">
        <f>Dec_2019!AU3</f>
        <v>27.6</v>
      </c>
      <c r="O158" s="228">
        <f>Dec_2019!AV3</f>
        <v>417</v>
      </c>
      <c r="P158" s="234">
        <f>Dec_2019!AW3</f>
        <v>417</v>
      </c>
    </row>
    <row r="159" spans="1:16">
      <c r="A159" s="300" t="s">
        <v>45</v>
      </c>
      <c r="B159" s="231">
        <f t="shared" si="6"/>
        <v>7</v>
      </c>
      <c r="D159" s="237" t="str">
        <f>Dec_2019!C4</f>
        <v>Geoff</v>
      </c>
      <c r="E159" s="228" t="str">
        <f>Dec_2019!D4</f>
        <v>Butler</v>
      </c>
      <c r="F159" s="228" t="str">
        <f>Dec_2019!E4</f>
        <v>BMHAC</v>
      </c>
      <c r="G159" s="238" t="str">
        <f>Dec_2019!F4</f>
        <v>M50</v>
      </c>
      <c r="I159" s="194"/>
      <c r="J159" s="194"/>
      <c r="K159" s="220">
        <f>Dec_2019!AR4</f>
        <v>27.16</v>
      </c>
      <c r="L159" s="228" t="str">
        <f>Dec_2019!AS4</f>
        <v>M50 Disc</v>
      </c>
      <c r="M159" s="228">
        <f>Dec_2019!AT4</f>
        <v>1.0218</v>
      </c>
      <c r="N159" s="228">
        <f>Dec_2019!AU4</f>
        <v>27.75</v>
      </c>
      <c r="O159" s="228">
        <f>Dec_2019!AV4</f>
        <v>420</v>
      </c>
      <c r="P159" s="234">
        <f>Dec_2019!AW4</f>
        <v>420</v>
      </c>
    </row>
    <row r="160" spans="1:16">
      <c r="A160" s="300" t="s">
        <v>45</v>
      </c>
      <c r="B160" s="231">
        <f t="shared" si="6"/>
        <v>18</v>
      </c>
      <c r="D160" s="237" t="str">
        <f>Dec_2019!C5</f>
        <v>Andy</v>
      </c>
      <c r="E160" s="228" t="str">
        <f>Dec_2019!D5</f>
        <v>Smerdon</v>
      </c>
      <c r="F160" s="228" t="str">
        <f>Dec_2019!E5</f>
        <v>Fleet &amp; Crookham AC</v>
      </c>
      <c r="G160" s="238" t="str">
        <f>Dec_2019!F5</f>
        <v>M55</v>
      </c>
      <c r="I160" s="194"/>
      <c r="J160" s="194"/>
      <c r="K160" s="220">
        <f>Dec_2019!AR5</f>
        <v>20.149999999999999</v>
      </c>
      <c r="L160" s="228" t="str">
        <f>Dec_2019!AS5</f>
        <v>M55 Disc</v>
      </c>
      <c r="M160" s="228">
        <f>Dec_2019!AT5</f>
        <v>1.1103000000000001</v>
      </c>
      <c r="N160" s="228">
        <f>Dec_2019!AU5</f>
        <v>22.37</v>
      </c>
      <c r="O160" s="228">
        <f>Dec_2019!AV5</f>
        <v>317</v>
      </c>
      <c r="P160" s="234">
        <f>Dec_2019!AW5</f>
        <v>317</v>
      </c>
    </row>
    <row r="161" spans="1:16">
      <c r="A161" s="300" t="s">
        <v>45</v>
      </c>
      <c r="B161" s="231">
        <f t="shared" si="6"/>
        <v>13</v>
      </c>
      <c r="D161" s="237" t="str">
        <f>Dec_2019!C16</f>
        <v>Ronan</v>
      </c>
      <c r="E161" s="228" t="str">
        <f>Dec_2019!D16</f>
        <v>Gately</v>
      </c>
      <c r="F161" s="228" t="str">
        <f>Dec_2019!E16</f>
        <v>Dundrum South Dublin</v>
      </c>
      <c r="G161" s="238" t="str">
        <f>Dec_2019!F16</f>
        <v>M50</v>
      </c>
      <c r="I161" s="194"/>
      <c r="J161" s="194"/>
      <c r="K161" s="220">
        <f>Dec_2019!AR16</f>
        <v>24.58</v>
      </c>
      <c r="L161" s="228" t="str">
        <f>Dec_2019!AS16</f>
        <v>M50 Disc</v>
      </c>
      <c r="M161" s="228">
        <f>Dec_2019!AT16</f>
        <v>1.0218</v>
      </c>
      <c r="N161" s="228">
        <f>Dec_2019!AU16</f>
        <v>25.11</v>
      </c>
      <c r="O161" s="228">
        <f>Dec_2019!AV16</f>
        <v>369</v>
      </c>
      <c r="P161" s="234">
        <f>Dec_2019!AW16</f>
        <v>369</v>
      </c>
    </row>
    <row r="162" spans="1:16">
      <c r="A162" s="300" t="s">
        <v>45</v>
      </c>
      <c r="B162" s="231">
        <f t="shared" si="6"/>
        <v>1</v>
      </c>
      <c r="D162" s="337" t="str">
        <f>Dec_2019!C17</f>
        <v>Mark</v>
      </c>
      <c r="E162" s="228" t="str">
        <f>Dec_2019!D17</f>
        <v>Line</v>
      </c>
      <c r="F162" s="228" t="str">
        <f>Dec_2019!E17</f>
        <v>Liverpool Pembroke &amp; Septon Harriers AC</v>
      </c>
      <c r="G162" s="238" t="str">
        <f>Dec_2019!F17</f>
        <v>M55</v>
      </c>
      <c r="I162" s="194"/>
      <c r="J162" s="194"/>
      <c r="K162" s="220">
        <f>Dec_2019!AR17</f>
        <v>33</v>
      </c>
      <c r="L162" s="228" t="str">
        <f>Dec_2019!AS17</f>
        <v>M55 Disc</v>
      </c>
      <c r="M162" s="228">
        <f>Dec_2019!AT17</f>
        <v>1.1103000000000001</v>
      </c>
      <c r="N162" s="228">
        <f>Dec_2019!AU17</f>
        <v>36.630000000000003</v>
      </c>
      <c r="O162" s="228">
        <f>Dec_2019!AV17</f>
        <v>596</v>
      </c>
      <c r="P162" s="234">
        <f>Dec_2019!AW17</f>
        <v>596</v>
      </c>
    </row>
    <row r="163" spans="1:16">
      <c r="A163" s="300" t="s">
        <v>45</v>
      </c>
      <c r="B163" s="231">
        <f t="shared" si="6"/>
        <v>24</v>
      </c>
      <c r="D163" s="237" t="str">
        <f>Dec_2019!C18</f>
        <v>Geoff</v>
      </c>
      <c r="E163" s="228" t="str">
        <f>Dec_2019!D18</f>
        <v>Powley</v>
      </c>
      <c r="F163" s="228" t="str">
        <f>Dec_2019!E18</f>
        <v>Lincoln Wellington AC</v>
      </c>
      <c r="G163" s="238" t="str">
        <f>Dec_2019!F18</f>
        <v>M55</v>
      </c>
      <c r="I163" s="194"/>
      <c r="J163" s="194"/>
      <c r="K163" s="220">
        <f>Dec_2019!AR18</f>
        <v>0</v>
      </c>
      <c r="L163" s="228" t="str">
        <f>Dec_2019!AS18</f>
        <v>M55 Disc</v>
      </c>
      <c r="M163" s="228">
        <f>Dec_2019!AT18</f>
        <v>1.1103000000000001</v>
      </c>
      <c r="N163" s="228">
        <f>Dec_2019!AU18</f>
        <v>0</v>
      </c>
      <c r="O163" s="228">
        <f>Dec_2019!AV18</f>
        <v>0</v>
      </c>
      <c r="P163" s="234">
        <f>Dec_2019!AW18</f>
        <v>0</v>
      </c>
    </row>
    <row r="164" spans="1:16">
      <c r="A164" s="300" t="s">
        <v>45</v>
      </c>
      <c r="B164" s="231">
        <f t="shared" si="6"/>
        <v>19</v>
      </c>
      <c r="D164" s="237" t="str">
        <f>Dec_2019!C6</f>
        <v>Martin</v>
      </c>
      <c r="E164" s="228" t="str">
        <f>Dec_2019!D6</f>
        <v>Willis</v>
      </c>
      <c r="F164" s="228" t="str">
        <f>Dec_2019!E6</f>
        <v>Walton AC</v>
      </c>
      <c r="G164" s="238" t="str">
        <f>Dec_2019!F6</f>
        <v>M45</v>
      </c>
      <c r="I164" s="194"/>
      <c r="J164" s="194"/>
      <c r="K164" s="220">
        <f>Dec_2019!AR6</f>
        <v>18.21</v>
      </c>
      <c r="L164" s="228" t="str">
        <f>Dec_2019!AS6</f>
        <v>M45 Disc</v>
      </c>
      <c r="M164" s="228">
        <f>Dec_2019!AT6</f>
        <v>1.2049000000000001</v>
      </c>
      <c r="N164" s="228">
        <f>Dec_2019!AU6</f>
        <v>21.94</v>
      </c>
      <c r="O164" s="228">
        <f>Dec_2019!AV6</f>
        <v>309</v>
      </c>
      <c r="P164" s="234">
        <f>Dec_2019!AW6</f>
        <v>309</v>
      </c>
    </row>
    <row r="165" spans="1:16">
      <c r="A165" s="300" t="s">
        <v>45</v>
      </c>
      <c r="B165" s="231">
        <f t="shared" si="6"/>
        <v>12</v>
      </c>
      <c r="D165" s="237" t="str">
        <f>Dec_2019!C19</f>
        <v>Ryan</v>
      </c>
      <c r="E165" s="228" t="str">
        <f>Dec_2019!D19</f>
        <v>Hill</v>
      </c>
      <c r="F165" s="228" t="str">
        <f>Dec_2019!E19</f>
        <v>Newbury AC</v>
      </c>
      <c r="G165" s="238" t="str">
        <f>Dec_2019!F19</f>
        <v>SM</v>
      </c>
      <c r="I165" s="194"/>
      <c r="J165" s="194"/>
      <c r="K165" s="220">
        <f>Dec_2019!AR19</f>
        <v>25.63</v>
      </c>
      <c r="L165" s="228" t="str">
        <f>Dec_2019!AS19</f>
        <v>M00 Disc</v>
      </c>
      <c r="M165" s="228">
        <f>Dec_2019!AT19</f>
        <v>1</v>
      </c>
      <c r="N165" s="228">
        <f>Dec_2019!AU19</f>
        <v>25.63</v>
      </c>
      <c r="O165" s="228">
        <f>Dec_2019!AV19</f>
        <v>379</v>
      </c>
      <c r="P165" s="234">
        <f>Dec_2019!AW19</f>
        <v>379</v>
      </c>
    </row>
    <row r="166" spans="1:16">
      <c r="A166" s="300" t="s">
        <v>45</v>
      </c>
      <c r="B166" s="231">
        <f t="shared" si="6"/>
        <v>2</v>
      </c>
      <c r="D166" s="237" t="str">
        <f>Dec_2019!C26</f>
        <v>Andrew</v>
      </c>
      <c r="E166" s="228" t="str">
        <f>Dec_2019!D26</f>
        <v>Murphy</v>
      </c>
      <c r="F166" s="228" t="str">
        <f>Dec_2019!E26</f>
        <v>Kilbarchan AAC</v>
      </c>
      <c r="G166" s="238" t="str">
        <f>Dec_2019!F26</f>
        <v>SM</v>
      </c>
      <c r="I166" s="194"/>
      <c r="J166" s="194"/>
      <c r="K166" s="220">
        <f>Dec_2019!AR26</f>
        <v>36.44</v>
      </c>
      <c r="L166" s="228" t="str">
        <f>Dec_2019!AS26</f>
        <v>M00 Disc</v>
      </c>
      <c r="M166" s="228">
        <f>Dec_2019!AT26</f>
        <v>1</v>
      </c>
      <c r="N166" s="228">
        <f>Dec_2019!AU26</f>
        <v>36.44</v>
      </c>
      <c r="O166" s="228">
        <f>Dec_2019!AV26</f>
        <v>593</v>
      </c>
      <c r="P166" s="234">
        <f>Dec_2019!AW26</f>
        <v>593</v>
      </c>
    </row>
    <row r="167" spans="1:16">
      <c r="A167" s="300" t="s">
        <v>45</v>
      </c>
      <c r="B167" s="231">
        <f t="shared" si="6"/>
        <v>10</v>
      </c>
      <c r="D167" s="237" t="str">
        <f>Dec_2019!C23</f>
        <v>Josh</v>
      </c>
      <c r="E167" s="228" t="str">
        <f>Dec_2019!D23</f>
        <v>Strudwick</v>
      </c>
      <c r="F167" s="228" t="str">
        <f>Dec_2019!E23</f>
        <v>BMHAC</v>
      </c>
      <c r="G167" s="238" t="str">
        <f>Dec_2019!F23</f>
        <v>SM</v>
      </c>
      <c r="I167" s="194"/>
      <c r="J167" s="194"/>
      <c r="K167" s="220">
        <f>Dec_2019!AR23</f>
        <v>26.24</v>
      </c>
      <c r="L167" s="228" t="str">
        <f>Dec_2019!AS23</f>
        <v>M00 Disc</v>
      </c>
      <c r="M167" s="228">
        <f>Dec_2019!AT23</f>
        <v>1</v>
      </c>
      <c r="N167" s="228">
        <f>Dec_2019!AU23</f>
        <v>26.240000000000002</v>
      </c>
      <c r="O167" s="228">
        <f>Dec_2019!AV23</f>
        <v>391</v>
      </c>
      <c r="P167" s="234">
        <f>Dec_2019!AW23</f>
        <v>391</v>
      </c>
    </row>
    <row r="168" spans="1:16">
      <c r="A168" s="300" t="s">
        <v>45</v>
      </c>
      <c r="B168" s="231">
        <f t="shared" si="6"/>
        <v>3</v>
      </c>
      <c r="D168" s="237" t="str">
        <f>Dec_2019!C25</f>
        <v>Ben</v>
      </c>
      <c r="E168" s="228" t="str">
        <f>Dec_2019!D25</f>
        <v>Hazell</v>
      </c>
      <c r="F168" s="228" t="str">
        <f>Dec_2019!E25</f>
        <v>BMHAC</v>
      </c>
      <c r="G168" s="238" t="str">
        <f>Dec_2019!F25</f>
        <v>SM</v>
      </c>
      <c r="I168" s="194"/>
      <c r="J168" s="194"/>
      <c r="K168" s="220">
        <f>Dec_2019!AR25</f>
        <v>34.380000000000003</v>
      </c>
      <c r="L168" s="228" t="str">
        <f>Dec_2019!AS25</f>
        <v>M00 Disc</v>
      </c>
      <c r="M168" s="228">
        <f>Dec_2019!AT25</f>
        <v>1</v>
      </c>
      <c r="N168" s="228">
        <f>Dec_2019!AU25</f>
        <v>34.380000000000003</v>
      </c>
      <c r="O168" s="228">
        <f>Dec_2019!AV25</f>
        <v>551</v>
      </c>
      <c r="P168" s="234">
        <f>Dec_2019!AW25</f>
        <v>551</v>
      </c>
    </row>
    <row r="169" spans="1:16">
      <c r="A169" s="300" t="s">
        <v>45</v>
      </c>
      <c r="B169" s="231">
        <f t="shared" si="6"/>
        <v>20</v>
      </c>
      <c r="D169" s="237" t="str">
        <f>Dec_2019!C11</f>
        <v>Tyrone</v>
      </c>
      <c r="E169" s="228" t="str">
        <f>Dec_2019!D11</f>
        <v>Fowler</v>
      </c>
      <c r="F169" s="228" t="str">
        <f>Dec_2019!E11</f>
        <v>Newport Harriers AC</v>
      </c>
      <c r="G169" s="238" t="str">
        <f>Dec_2019!F11</f>
        <v>SM</v>
      </c>
      <c r="I169" s="194"/>
      <c r="J169" s="194"/>
      <c r="K169" s="220">
        <f>Dec_2019!AR11</f>
        <v>18.59</v>
      </c>
      <c r="L169" s="228" t="str">
        <f>Dec_2019!AS11</f>
        <v>M00 Disc</v>
      </c>
      <c r="M169" s="228">
        <f>Dec_2019!AT11</f>
        <v>1</v>
      </c>
      <c r="N169" s="228">
        <f>Dec_2019!AU11</f>
        <v>18.59</v>
      </c>
      <c r="O169" s="228">
        <f>Dec_2019!AV11</f>
        <v>246</v>
      </c>
      <c r="P169" s="234">
        <f>Dec_2019!AW11</f>
        <v>246</v>
      </c>
    </row>
    <row r="170" spans="1:16">
      <c r="A170" s="300" t="s">
        <v>45</v>
      </c>
      <c r="B170" s="231">
        <f t="shared" si="6"/>
        <v>23</v>
      </c>
      <c r="D170" s="237" t="str">
        <f>Dec_2019!C12</f>
        <v>Michael</v>
      </c>
      <c r="E170" s="228" t="str">
        <f>Dec_2019!D12</f>
        <v>Robbins</v>
      </c>
      <c r="F170" s="228" t="str">
        <f>Dec_2019!E12</f>
        <v>Newbury AC</v>
      </c>
      <c r="G170" s="238" t="str">
        <f>Dec_2019!F12</f>
        <v>SM</v>
      </c>
      <c r="I170" s="194"/>
      <c r="J170" s="194"/>
      <c r="K170" s="220">
        <f>Dec_2019!AR12</f>
        <v>11.94</v>
      </c>
      <c r="L170" s="228" t="str">
        <f>Dec_2019!AS12</f>
        <v>M00 Disc</v>
      </c>
      <c r="M170" s="228">
        <f>Dec_2019!AT12</f>
        <v>1</v>
      </c>
      <c r="N170" s="228">
        <f>Dec_2019!AU12</f>
        <v>11.94</v>
      </c>
      <c r="O170" s="228">
        <f>Dec_2019!AV12</f>
        <v>126</v>
      </c>
      <c r="P170" s="234">
        <f>Dec_2019!AW12</f>
        <v>126</v>
      </c>
    </row>
    <row r="171" spans="1:16">
      <c r="A171" s="300" t="s">
        <v>45</v>
      </c>
      <c r="B171" s="231">
        <f t="shared" si="6"/>
        <v>17</v>
      </c>
      <c r="D171" s="237" t="str">
        <f>Dec_2019!C27</f>
        <v>Dave</v>
      </c>
      <c r="E171" s="228" t="str">
        <f>Dec_2019!D27</f>
        <v>Awde</v>
      </c>
      <c r="F171" s="228" t="str">
        <f>Dec_2019!E27</f>
        <v>Woking AC</v>
      </c>
      <c r="G171" s="238" t="str">
        <f>Dec_2019!F27</f>
        <v>SM</v>
      </c>
      <c r="I171" s="194"/>
      <c r="J171" s="194"/>
      <c r="K171" s="220">
        <f>Dec_2019!AR27</f>
        <v>22.58</v>
      </c>
      <c r="L171" s="228" t="str">
        <f>Dec_2019!AS27</f>
        <v>M00 Disc</v>
      </c>
      <c r="M171" s="228">
        <f>Dec_2019!AT27</f>
        <v>1</v>
      </c>
      <c r="N171" s="228">
        <f>Dec_2019!AU27</f>
        <v>22.580000000000002</v>
      </c>
      <c r="O171" s="228">
        <f>Dec_2019!AV27</f>
        <v>321</v>
      </c>
      <c r="P171" s="234">
        <f>Dec_2019!AW27</f>
        <v>321</v>
      </c>
    </row>
    <row r="172" spans="1:16">
      <c r="A172" s="300" t="s">
        <v>45</v>
      </c>
      <c r="B172" s="231">
        <f t="shared" si="6"/>
        <v>5</v>
      </c>
      <c r="D172" s="237" t="str">
        <f>Dec_2019!C21</f>
        <v>John</v>
      </c>
      <c r="E172" s="228" t="str">
        <f>Dec_2019!D21</f>
        <v>Dickinson</v>
      </c>
      <c r="F172" s="228" t="str">
        <f>Dec_2019!E21</f>
        <v>BMHAC</v>
      </c>
      <c r="G172" s="238" t="str">
        <f>Dec_2019!F21</f>
        <v>M35</v>
      </c>
      <c r="I172" s="194"/>
      <c r="J172" s="194"/>
      <c r="K172" s="220">
        <f>Dec_2019!AR21</f>
        <v>32.72</v>
      </c>
      <c r="L172" s="228" t="str">
        <f>Dec_2019!AS21</f>
        <v>M35 Disc</v>
      </c>
      <c r="M172" s="228">
        <f>Dec_2019!AT21</f>
        <v>1.0143</v>
      </c>
      <c r="N172" s="228">
        <f>Dec_2019!AU21</f>
        <v>33.18</v>
      </c>
      <c r="O172" s="228">
        <f>Dec_2019!AV21</f>
        <v>527</v>
      </c>
      <c r="P172" s="234">
        <f>Dec_2019!AW21</f>
        <v>527</v>
      </c>
    </row>
    <row r="173" spans="1:16">
      <c r="A173" s="300" t="s">
        <v>45</v>
      </c>
      <c r="B173" s="231">
        <f t="shared" si="6"/>
        <v>21</v>
      </c>
      <c r="D173" s="237" t="str">
        <f>Dec_2019!C22</f>
        <v>Bram</v>
      </c>
      <c r="E173" s="228" t="str">
        <f>Dec_2019!D22</f>
        <v>van Hastenberg</v>
      </c>
      <c r="F173" s="228" t="str">
        <f>Dec_2019!E22</f>
        <v>Holland</v>
      </c>
      <c r="G173" s="238" t="str">
        <f>Dec_2019!F22</f>
        <v>U23</v>
      </c>
      <c r="I173" s="194"/>
      <c r="J173" s="194"/>
      <c r="K173" s="220">
        <f>Dec_2019!AR22</f>
        <v>18.32</v>
      </c>
      <c r="L173" s="228" t="str">
        <f>Dec_2019!AS22</f>
        <v>M00 Disc</v>
      </c>
      <c r="M173" s="228">
        <f>Dec_2019!AT22</f>
        <v>1</v>
      </c>
      <c r="N173" s="228">
        <f>Dec_2019!AU22</f>
        <v>18.32</v>
      </c>
      <c r="O173" s="228">
        <f>Dec_2019!AV22</f>
        <v>241</v>
      </c>
      <c r="P173" s="234">
        <f>Dec_2019!AW22</f>
        <v>241</v>
      </c>
    </row>
    <row r="174" spans="1:16">
      <c r="A174" s="300" t="s">
        <v>45</v>
      </c>
      <c r="B174" s="231">
        <f t="shared" si="6"/>
        <v>6</v>
      </c>
      <c r="D174" s="237" t="str">
        <f>Dec_2019!C10</f>
        <v xml:space="preserve">James </v>
      </c>
      <c r="E174" s="228" t="str">
        <f>Dec_2019!D10</f>
        <v>Eccles</v>
      </c>
      <c r="F174" s="228" t="str">
        <f>Dec_2019!E10</f>
        <v>Croydon AC</v>
      </c>
      <c r="G174" s="238" t="str">
        <f>Dec_2019!F10</f>
        <v>SM</v>
      </c>
      <c r="I174" s="194"/>
      <c r="J174" s="194"/>
      <c r="K174" s="220">
        <f>Dec_2019!AR10</f>
        <v>27.92</v>
      </c>
      <c r="L174" s="228" t="str">
        <f>Dec_2019!AS10</f>
        <v>M00 Disc</v>
      </c>
      <c r="M174" s="228">
        <f>Dec_2019!AT10</f>
        <v>1</v>
      </c>
      <c r="N174" s="228">
        <f>Dec_2019!AU10</f>
        <v>27.92</v>
      </c>
      <c r="O174" s="228">
        <f>Dec_2019!AV10</f>
        <v>424</v>
      </c>
      <c r="P174" s="234">
        <f>Dec_2019!AW10</f>
        <v>424</v>
      </c>
    </row>
    <row r="175" spans="1:16">
      <c r="A175" s="300" t="s">
        <v>45</v>
      </c>
      <c r="B175" s="231">
        <f t="shared" si="6"/>
        <v>16</v>
      </c>
      <c r="D175" s="237" t="str">
        <f>Dec_2019!C20</f>
        <v>Daniel</v>
      </c>
      <c r="E175" s="228" t="str">
        <f>Dec_2019!D20</f>
        <v>Tuttle</v>
      </c>
      <c r="F175" s="228" t="str">
        <f>Dec_2019!E20</f>
        <v>Newbury AC</v>
      </c>
      <c r="G175" s="238" t="str">
        <f>Dec_2019!F20</f>
        <v>SM</v>
      </c>
      <c r="I175" s="194"/>
      <c r="J175" s="194"/>
      <c r="K175" s="220">
        <f>Dec_2019!AR20</f>
        <v>23.85</v>
      </c>
      <c r="L175" s="228" t="str">
        <f>Dec_2019!AS20</f>
        <v>M00 Disc</v>
      </c>
      <c r="M175" s="228">
        <f>Dec_2019!AT20</f>
        <v>1</v>
      </c>
      <c r="N175" s="228">
        <f>Dec_2019!AU20</f>
        <v>23.85</v>
      </c>
      <c r="O175" s="228">
        <f>Dec_2019!AV20</f>
        <v>345</v>
      </c>
      <c r="P175" s="234">
        <f>Dec_2019!AW20</f>
        <v>345</v>
      </c>
    </row>
    <row r="176" spans="1:16">
      <c r="A176" s="300" t="s">
        <v>45</v>
      </c>
      <c r="B176" s="217">
        <f t="shared" si="6"/>
        <v>22</v>
      </c>
      <c r="D176" s="209" t="str">
        <f>Dec_2019!C14</f>
        <v>Jenny</v>
      </c>
      <c r="E176" s="205" t="str">
        <f>Dec_2019!D14</f>
        <v>O'Connor</v>
      </c>
      <c r="F176" s="205" t="str">
        <f>Dec_2019!E14</f>
        <v>Newbury AC</v>
      </c>
      <c r="G176" s="210" t="str">
        <f>Dec_2019!F14</f>
        <v>W45</v>
      </c>
      <c r="I176" s="194"/>
      <c r="J176" s="194"/>
      <c r="K176" s="220">
        <f>Dec_2019!AR14</f>
        <v>14.44</v>
      </c>
      <c r="L176" s="205" t="str">
        <f>Dec_2019!AS14</f>
        <v>W45 Disc</v>
      </c>
      <c r="M176" s="205">
        <f>Dec_2019!AT14</f>
        <v>1.2058</v>
      </c>
      <c r="N176" s="205">
        <f>Dec_2019!AU14</f>
        <v>17.41</v>
      </c>
      <c r="O176" s="205">
        <f>Dec_2019!AV14</f>
        <v>232</v>
      </c>
      <c r="P176" s="233">
        <f>Dec_2019!AW14</f>
        <v>232</v>
      </c>
    </row>
    <row r="177" spans="1:16" ht="16.5" thickBot="1">
      <c r="A177" s="300" t="s">
        <v>45</v>
      </c>
      <c r="B177" s="218">
        <f>_xlfn.RANK.EQ(P177,P$153:P$177,0)</f>
        <v>8</v>
      </c>
      <c r="D177" s="211" t="str">
        <f>Dec_2019!C15</f>
        <v>Janet</v>
      </c>
      <c r="E177" s="212" t="str">
        <f>Dec_2019!D15</f>
        <v>Dickinson</v>
      </c>
      <c r="F177" s="212" t="str">
        <f>Dec_2019!E15</f>
        <v>Bournemouth AC</v>
      </c>
      <c r="G177" s="213" t="str">
        <f>Dec_2019!F15</f>
        <v>W50</v>
      </c>
      <c r="I177" s="194"/>
      <c r="J177" s="194"/>
      <c r="K177" s="221">
        <f>Dec_2019!AR15</f>
        <v>21.09</v>
      </c>
      <c r="L177" s="212" t="str">
        <f>Dec_2019!AS15</f>
        <v>W50 Disc</v>
      </c>
      <c r="M177" s="212">
        <f>Dec_2019!AT15</f>
        <v>1.3128</v>
      </c>
      <c r="N177" s="212">
        <f>Dec_2019!AU15</f>
        <v>27.68</v>
      </c>
      <c r="O177" s="212">
        <f>Dec_2019!AV15</f>
        <v>419</v>
      </c>
      <c r="P177" s="259">
        <f>Dec_2019!AW15</f>
        <v>419</v>
      </c>
    </row>
    <row r="178" spans="1:16">
      <c r="A178" s="299" t="s">
        <v>495</v>
      </c>
      <c r="B178" s="246">
        <f t="shared" ref="B178:B201" si="7">_xlfn.RANK.EQ(P178,P$178:P$202,0)</f>
        <v>18</v>
      </c>
      <c r="D178" s="241" t="str">
        <f>Dec_2019!C7</f>
        <v>Neil</v>
      </c>
      <c r="E178" s="242" t="str">
        <f>Dec_2019!D7</f>
        <v>Barton</v>
      </c>
      <c r="F178" s="242" t="str">
        <f>Dec_2019!E7</f>
        <v>BMHAC</v>
      </c>
      <c r="G178" s="243" t="str">
        <f>Dec_2019!F7</f>
        <v>M35</v>
      </c>
      <c r="I178" s="194"/>
      <c r="J178" s="194"/>
      <c r="K178" s="219">
        <f>Dec_2019!AX7</f>
        <v>2</v>
      </c>
      <c r="L178" s="242" t="str">
        <f>Dec_2019!AY7</f>
        <v>M35 Pole</v>
      </c>
      <c r="M178" s="242">
        <f>Dec_2019!AZ7</f>
        <v>1.0167999999999999</v>
      </c>
      <c r="N178" s="242">
        <f>Dec_2019!BA7</f>
        <v>2.0300000000000002</v>
      </c>
      <c r="O178" s="242">
        <f>Dec_2019!BB7</f>
        <v>145</v>
      </c>
      <c r="P178" s="244">
        <f>Dec_2019!BC7</f>
        <v>145</v>
      </c>
    </row>
    <row r="179" spans="1:16">
      <c r="A179" s="299" t="s">
        <v>495</v>
      </c>
      <c r="B179" s="386">
        <f t="shared" si="7"/>
        <v>2</v>
      </c>
      <c r="D179" s="237" t="str">
        <f>Dec_2019!C24</f>
        <v xml:space="preserve">Ryan </v>
      </c>
      <c r="E179" s="228" t="str">
        <f>Dec_2019!D24</f>
        <v>Bonifas</v>
      </c>
      <c r="F179" s="228" t="str">
        <f>Dec_2019!E24</f>
        <v>BMHAC</v>
      </c>
      <c r="G179" s="238" t="str">
        <f>Dec_2019!F24</f>
        <v>SM</v>
      </c>
      <c r="I179" s="194"/>
      <c r="J179" s="194"/>
      <c r="K179" s="220">
        <f>Dec_2019!AX24</f>
        <v>3.6</v>
      </c>
      <c r="L179" s="228" t="str">
        <f>Dec_2019!AY24</f>
        <v>M00 Pole</v>
      </c>
      <c r="M179" s="228">
        <f>Dec_2019!AZ24</f>
        <v>1</v>
      </c>
      <c r="N179" s="228">
        <f>Dec_2019!BA24</f>
        <v>3.6</v>
      </c>
      <c r="O179" s="228">
        <f>Dec_2019!BB24</f>
        <v>509</v>
      </c>
      <c r="P179" s="234">
        <f>Dec_2019!BC24</f>
        <v>509</v>
      </c>
    </row>
    <row r="180" spans="1:16">
      <c r="A180" s="299" t="s">
        <v>495</v>
      </c>
      <c r="B180" s="231">
        <f t="shared" si="7"/>
        <v>24</v>
      </c>
      <c r="D180" s="237" t="str">
        <f>Dec_2019!C8</f>
        <v>Joe</v>
      </c>
      <c r="E180" s="228" t="str">
        <f>Dec_2019!D8</f>
        <v>McGrath</v>
      </c>
      <c r="F180" s="228" t="str">
        <f>Dec_2019!E8</f>
        <v>Basildon AC</v>
      </c>
      <c r="G180" s="238" t="str">
        <f>Dec_2019!F8</f>
        <v>M35</v>
      </c>
      <c r="I180" s="194"/>
      <c r="J180" s="194"/>
      <c r="K180" s="220">
        <f>Dec_2019!AX8</f>
        <v>0</v>
      </c>
      <c r="L180" s="228" t="str">
        <f>Dec_2019!AY8</f>
        <v>M35 Pole</v>
      </c>
      <c r="M180" s="228">
        <f>Dec_2019!AZ8</f>
        <v>1.0167999999999999</v>
      </c>
      <c r="N180" s="228">
        <f>Dec_2019!BA8</f>
        <v>0</v>
      </c>
      <c r="O180" s="228">
        <f>Dec_2019!BB8</f>
        <v>0</v>
      </c>
      <c r="P180" s="234">
        <f>Dec_2019!BC8</f>
        <v>0</v>
      </c>
    </row>
    <row r="181" spans="1:16">
      <c r="A181" s="299" t="s">
        <v>495</v>
      </c>
      <c r="B181" s="231">
        <f t="shared" si="7"/>
        <v>16</v>
      </c>
      <c r="D181" s="237" t="str">
        <f>Dec_2019!C9</f>
        <v>Martin</v>
      </c>
      <c r="E181" s="228" t="str">
        <f>Dec_2019!D9</f>
        <v>Aspley-Davis</v>
      </c>
      <c r="F181" s="228" t="str">
        <f>Dec_2019!E9</f>
        <v>Bromsgrove &amp; Redditch AC</v>
      </c>
      <c r="G181" s="238" t="str">
        <f>Dec_2019!F9</f>
        <v>M40</v>
      </c>
      <c r="I181" s="194"/>
      <c r="J181" s="194"/>
      <c r="K181" s="220">
        <f>Dec_2019!AX9</f>
        <v>2.1</v>
      </c>
      <c r="L181" s="228" t="str">
        <f>Dec_2019!AY9</f>
        <v>M40 Pole</v>
      </c>
      <c r="M181" s="228">
        <f>Dec_2019!AZ9</f>
        <v>1.0772999999999999</v>
      </c>
      <c r="N181" s="228">
        <f>Dec_2019!BA9</f>
        <v>2.2600000000000002</v>
      </c>
      <c r="O181" s="228">
        <f>Dec_2019!BB9</f>
        <v>191</v>
      </c>
      <c r="P181" s="234">
        <f>Dec_2019!BC9</f>
        <v>191</v>
      </c>
    </row>
    <row r="182" spans="1:16">
      <c r="A182" s="299" t="s">
        <v>495</v>
      </c>
      <c r="B182" s="231">
        <f t="shared" si="7"/>
        <v>19</v>
      </c>
      <c r="D182" s="237" t="str">
        <f>Dec_2019!C13</f>
        <v>Rob</v>
      </c>
      <c r="E182" s="228" t="str">
        <f>Dec_2019!D13</f>
        <v>Tyson</v>
      </c>
      <c r="F182" s="228" t="str">
        <f>Dec_2019!E13</f>
        <v>BMHAC</v>
      </c>
      <c r="G182" s="238" t="str">
        <f>Dec_2019!F13</f>
        <v>M40</v>
      </c>
      <c r="I182" s="194"/>
      <c r="J182" s="194"/>
      <c r="K182" s="220">
        <f>Dec_2019!AX13</f>
        <v>1.8</v>
      </c>
      <c r="L182" s="228" t="str">
        <f>Dec_2019!AY13</f>
        <v>M40 Pole</v>
      </c>
      <c r="M182" s="228">
        <f>Dec_2019!AZ13</f>
        <v>1.0772999999999999</v>
      </c>
      <c r="N182" s="228">
        <f>Dec_2019!BA13</f>
        <v>1.93</v>
      </c>
      <c r="O182" s="228">
        <f>Dec_2019!BB13</f>
        <v>127</v>
      </c>
      <c r="P182" s="234">
        <f>Dec_2019!BC13</f>
        <v>127</v>
      </c>
    </row>
    <row r="183" spans="1:16">
      <c r="A183" s="299" t="s">
        <v>495</v>
      </c>
      <c r="B183" s="231">
        <f t="shared" si="7"/>
        <v>20</v>
      </c>
      <c r="D183" s="237" t="str">
        <f>Dec_2019!C3</f>
        <v>Bernhard</v>
      </c>
      <c r="E183" s="228" t="str">
        <f>Dec_2019!D3</f>
        <v>Jongejan</v>
      </c>
      <c r="F183" s="228" t="str">
        <f>Dec_2019!E3</f>
        <v>Walton AC</v>
      </c>
      <c r="G183" s="238" t="str">
        <f>Dec_2019!F3</f>
        <v>M45</v>
      </c>
      <c r="I183" s="194"/>
      <c r="J183" s="194"/>
      <c r="K183" s="220">
        <f>Dec_2019!AX3</f>
        <v>1.6</v>
      </c>
      <c r="L183" s="228" t="str">
        <f>Dec_2019!AY3</f>
        <v>M45 Pole</v>
      </c>
      <c r="M183" s="228">
        <f>Dec_2019!AZ3</f>
        <v>1.1480999999999999</v>
      </c>
      <c r="N183" s="228">
        <f>Dec_2019!BA3</f>
        <v>1.83</v>
      </c>
      <c r="O183" s="228">
        <f>Dec_2019!BB3</f>
        <v>109</v>
      </c>
      <c r="P183" s="234">
        <f>Dec_2019!BC3</f>
        <v>109</v>
      </c>
    </row>
    <row r="184" spans="1:16">
      <c r="A184" s="299" t="s">
        <v>495</v>
      </c>
      <c r="B184" s="231">
        <f t="shared" si="7"/>
        <v>13</v>
      </c>
      <c r="D184" s="237" t="str">
        <f>Dec_2019!C4</f>
        <v>Geoff</v>
      </c>
      <c r="E184" s="228" t="str">
        <f>Dec_2019!D4</f>
        <v>Butler</v>
      </c>
      <c r="F184" s="228" t="str">
        <f>Dec_2019!E4</f>
        <v>BMHAC</v>
      </c>
      <c r="G184" s="238" t="str">
        <f>Dec_2019!F4</f>
        <v>M50</v>
      </c>
      <c r="I184" s="194"/>
      <c r="J184" s="194"/>
      <c r="K184" s="220">
        <f>Dec_2019!AX4</f>
        <v>1.9</v>
      </c>
      <c r="L184" s="228" t="str">
        <f>Dec_2019!AY4</f>
        <v>M50 Pole</v>
      </c>
      <c r="M184" s="228">
        <f>Dec_2019!AZ4</f>
        <v>1.2272000000000001</v>
      </c>
      <c r="N184" s="228">
        <f>Dec_2019!BA4</f>
        <v>2.33</v>
      </c>
      <c r="O184" s="228">
        <f>Dec_2019!BB4</f>
        <v>206</v>
      </c>
      <c r="P184" s="234">
        <f>Dec_2019!BC4</f>
        <v>206</v>
      </c>
    </row>
    <row r="185" spans="1:16">
      <c r="A185" s="299" t="s">
        <v>495</v>
      </c>
      <c r="B185" s="231">
        <f t="shared" si="7"/>
        <v>12</v>
      </c>
      <c r="D185" s="237" t="str">
        <f>Dec_2019!C5</f>
        <v>Andy</v>
      </c>
      <c r="E185" s="228" t="str">
        <f>Dec_2019!D5</f>
        <v>Smerdon</v>
      </c>
      <c r="F185" s="228" t="str">
        <f>Dec_2019!E5</f>
        <v>Fleet &amp; Crookham AC</v>
      </c>
      <c r="G185" s="238" t="str">
        <f>Dec_2019!F5</f>
        <v>M55</v>
      </c>
      <c r="I185" s="194"/>
      <c r="J185" s="194"/>
      <c r="K185" s="220">
        <f>Dec_2019!AX5</f>
        <v>1.8</v>
      </c>
      <c r="L185" s="228" t="str">
        <f>Dec_2019!AY5</f>
        <v>M55 Pole</v>
      </c>
      <c r="M185" s="228">
        <f>Dec_2019!AZ5</f>
        <v>1.3182</v>
      </c>
      <c r="N185" s="228">
        <f>Dec_2019!BA5</f>
        <v>2.37</v>
      </c>
      <c r="O185" s="228">
        <f>Dec_2019!BB5</f>
        <v>214</v>
      </c>
      <c r="P185" s="234">
        <f>Dec_2019!BC5</f>
        <v>214</v>
      </c>
    </row>
    <row r="186" spans="1:16">
      <c r="A186" s="299" t="s">
        <v>495</v>
      </c>
      <c r="B186" s="231">
        <f t="shared" si="7"/>
        <v>11</v>
      </c>
      <c r="D186" s="237" t="str">
        <f>Dec_2019!C16</f>
        <v>Ronan</v>
      </c>
      <c r="E186" s="228" t="str">
        <f>Dec_2019!D16</f>
        <v>Gately</v>
      </c>
      <c r="F186" s="228" t="str">
        <f>Dec_2019!E16</f>
        <v>Dundrum South Dublin</v>
      </c>
      <c r="G186" s="238" t="str">
        <f>Dec_2019!F16</f>
        <v>M50</v>
      </c>
      <c r="I186" s="194"/>
      <c r="J186" s="194"/>
      <c r="K186" s="220">
        <f>Dec_2019!AX16</f>
        <v>2.1</v>
      </c>
      <c r="L186" s="228" t="str">
        <f>Dec_2019!AY16</f>
        <v>M50 Pole</v>
      </c>
      <c r="M186" s="228">
        <f>Dec_2019!AZ16</f>
        <v>1.2272000000000001</v>
      </c>
      <c r="N186" s="228">
        <f>Dec_2019!BA16</f>
        <v>2.57</v>
      </c>
      <c r="O186" s="228">
        <f>Dec_2019!BB16</f>
        <v>257</v>
      </c>
      <c r="P186" s="234">
        <f>Dec_2019!BC16</f>
        <v>257</v>
      </c>
    </row>
    <row r="187" spans="1:16">
      <c r="A187" s="299" t="s">
        <v>495</v>
      </c>
      <c r="B187" s="231">
        <f t="shared" si="7"/>
        <v>9</v>
      </c>
      <c r="D187" s="237" t="str">
        <f>Dec_2019!C17</f>
        <v>Mark</v>
      </c>
      <c r="E187" s="228" t="str">
        <f>Dec_2019!D17</f>
        <v>Line</v>
      </c>
      <c r="F187" s="228" t="str">
        <f>Dec_2019!E17</f>
        <v>Liverpool Pembroke &amp; Septon Harriers AC</v>
      </c>
      <c r="G187" s="238" t="str">
        <f>Dec_2019!F17</f>
        <v>M55</v>
      </c>
      <c r="I187" s="194"/>
      <c r="J187" s="194"/>
      <c r="K187" s="220">
        <f>Dec_2019!AX17</f>
        <v>2.4</v>
      </c>
      <c r="L187" s="228" t="str">
        <f>Dec_2019!AY17</f>
        <v>M55 Pole</v>
      </c>
      <c r="M187" s="228">
        <f>Dec_2019!AZ17</f>
        <v>1.3182</v>
      </c>
      <c r="N187" s="228">
        <f>Dec_2019!BA17</f>
        <v>3.16</v>
      </c>
      <c r="O187" s="228">
        <f>Dec_2019!BB17</f>
        <v>396</v>
      </c>
      <c r="P187" s="234">
        <f>Dec_2019!BC17</f>
        <v>396</v>
      </c>
    </row>
    <row r="188" spans="1:16">
      <c r="A188" s="299" t="s">
        <v>495</v>
      </c>
      <c r="B188" s="231">
        <f t="shared" si="7"/>
        <v>24</v>
      </c>
      <c r="D188" s="237" t="str">
        <f>Dec_2019!C18</f>
        <v>Geoff</v>
      </c>
      <c r="E188" s="228" t="str">
        <f>Dec_2019!D18</f>
        <v>Powley</v>
      </c>
      <c r="F188" s="228" t="str">
        <f>Dec_2019!E18</f>
        <v>Lincoln Wellington AC</v>
      </c>
      <c r="G188" s="238" t="str">
        <f>Dec_2019!F18</f>
        <v>M55</v>
      </c>
      <c r="I188" s="194"/>
      <c r="J188" s="194"/>
      <c r="K188" s="220">
        <f>Dec_2019!AX18</f>
        <v>0</v>
      </c>
      <c r="L188" s="228" t="str">
        <f>Dec_2019!AY18</f>
        <v>M55 Pole</v>
      </c>
      <c r="M188" s="228">
        <f>Dec_2019!AZ18</f>
        <v>1.3182</v>
      </c>
      <c r="N188" s="228">
        <f>Dec_2019!BA18</f>
        <v>0</v>
      </c>
      <c r="O188" s="228">
        <f>Dec_2019!BB18</f>
        <v>0</v>
      </c>
      <c r="P188" s="234">
        <f>Dec_2019!BC18</f>
        <v>0</v>
      </c>
    </row>
    <row r="189" spans="1:16">
      <c r="A189" s="299" t="s">
        <v>495</v>
      </c>
      <c r="B189" s="231">
        <f t="shared" si="7"/>
        <v>23</v>
      </c>
      <c r="D189" s="237" t="str">
        <f>Dec_2019!C6</f>
        <v>Martin</v>
      </c>
      <c r="E189" s="228" t="str">
        <f>Dec_2019!D6</f>
        <v>Willis</v>
      </c>
      <c r="F189" s="228" t="str">
        <f>Dec_2019!E6</f>
        <v>Walton AC</v>
      </c>
      <c r="G189" s="238" t="str">
        <f>Dec_2019!F6</f>
        <v>M45</v>
      </c>
      <c r="I189" s="194"/>
      <c r="J189" s="194"/>
      <c r="K189" s="220">
        <f>Dec_2019!AX6</f>
        <v>1.1000000000000001</v>
      </c>
      <c r="L189" s="228" t="str">
        <f>Dec_2019!AY6</f>
        <v>M45 Pole</v>
      </c>
      <c r="M189" s="228">
        <f>Dec_2019!AZ6</f>
        <v>1.1480999999999999</v>
      </c>
      <c r="N189" s="228">
        <f>Dec_2019!BA6</f>
        <v>1.26</v>
      </c>
      <c r="O189" s="228">
        <f>Dec_2019!BB6</f>
        <v>22</v>
      </c>
      <c r="P189" s="234">
        <f>Dec_2019!BC6</f>
        <v>22</v>
      </c>
    </row>
    <row r="190" spans="1:16">
      <c r="A190" s="299" t="s">
        <v>495</v>
      </c>
      <c r="B190" s="231">
        <f t="shared" si="7"/>
        <v>22</v>
      </c>
      <c r="D190" s="237" t="str">
        <f>Dec_2019!C19</f>
        <v>Ryan</v>
      </c>
      <c r="E190" s="228" t="str">
        <f>Dec_2019!D19</f>
        <v>Hill</v>
      </c>
      <c r="F190" s="228" t="str">
        <f>Dec_2019!E19</f>
        <v>Newbury AC</v>
      </c>
      <c r="G190" s="238" t="str">
        <f>Dec_2019!F19</f>
        <v>SM</v>
      </c>
      <c r="I190" s="194"/>
      <c r="J190" s="194"/>
      <c r="K190" s="220">
        <f>Dec_2019!AX19</f>
        <v>1.7</v>
      </c>
      <c r="L190" s="228" t="str">
        <f>Dec_2019!AY19</f>
        <v>M00 Pole</v>
      </c>
      <c r="M190" s="228">
        <f>Dec_2019!AZ19</f>
        <v>1</v>
      </c>
      <c r="N190" s="228">
        <f>Dec_2019!BA19</f>
        <v>1.7</v>
      </c>
      <c r="O190" s="228">
        <f>Dec_2019!BB19</f>
        <v>86</v>
      </c>
      <c r="P190" s="234">
        <f>Dec_2019!BC19</f>
        <v>86</v>
      </c>
    </row>
    <row r="191" spans="1:16">
      <c r="A191" s="299" t="s">
        <v>495</v>
      </c>
      <c r="B191" s="231">
        <f t="shared" si="7"/>
        <v>1</v>
      </c>
      <c r="D191" s="337" t="str">
        <f>Dec_2019!C26</f>
        <v>Andrew</v>
      </c>
      <c r="E191" s="228" t="str">
        <f>Dec_2019!D26</f>
        <v>Murphy</v>
      </c>
      <c r="F191" s="228" t="str">
        <f>Dec_2019!E26</f>
        <v>Kilbarchan AAC</v>
      </c>
      <c r="G191" s="238" t="str">
        <f>Dec_2019!F26</f>
        <v>SM</v>
      </c>
      <c r="I191" s="194"/>
      <c r="J191" s="194"/>
      <c r="K191" s="220">
        <f>Dec_2019!AX26</f>
        <v>3.8</v>
      </c>
      <c r="L191" s="228" t="str">
        <f>Dec_2019!AY26</f>
        <v>M00 Pole</v>
      </c>
      <c r="M191" s="228">
        <f>Dec_2019!AZ26</f>
        <v>1</v>
      </c>
      <c r="N191" s="228">
        <f>Dec_2019!BA26</f>
        <v>3.8000000000000003</v>
      </c>
      <c r="O191" s="228">
        <f>Dec_2019!BB26</f>
        <v>562</v>
      </c>
      <c r="P191" s="234">
        <f>Dec_2019!BC26</f>
        <v>562</v>
      </c>
    </row>
    <row r="192" spans="1:16">
      <c r="A192" s="299" t="s">
        <v>495</v>
      </c>
      <c r="B192" s="231">
        <f t="shared" si="7"/>
        <v>7</v>
      </c>
      <c r="D192" s="237" t="str">
        <f>Dec_2019!C23</f>
        <v>Josh</v>
      </c>
      <c r="E192" s="228" t="str">
        <f>Dec_2019!D23</f>
        <v>Strudwick</v>
      </c>
      <c r="F192" s="228" t="str">
        <f>Dec_2019!E23</f>
        <v>BMHAC</v>
      </c>
      <c r="G192" s="238" t="str">
        <f>Dec_2019!F23</f>
        <v>SM</v>
      </c>
      <c r="I192" s="194"/>
      <c r="J192" s="194"/>
      <c r="K192" s="220">
        <f>Dec_2019!AX23</f>
        <v>3.3</v>
      </c>
      <c r="L192" s="228" t="str">
        <f>Dec_2019!AY23</f>
        <v>M00 Pole</v>
      </c>
      <c r="M192" s="228">
        <f>Dec_2019!AZ23</f>
        <v>1</v>
      </c>
      <c r="N192" s="228">
        <f>Dec_2019!BA23</f>
        <v>3.3000000000000003</v>
      </c>
      <c r="O192" s="228">
        <f>Dec_2019!BB23</f>
        <v>431</v>
      </c>
      <c r="P192" s="234">
        <f>Dec_2019!BC23</f>
        <v>431</v>
      </c>
    </row>
    <row r="193" spans="1:16">
      <c r="A193" s="299" t="s">
        <v>495</v>
      </c>
      <c r="B193" s="231">
        <f t="shared" si="7"/>
        <v>2</v>
      </c>
      <c r="D193" s="237" t="str">
        <f>Dec_2019!C25</f>
        <v>Ben</v>
      </c>
      <c r="E193" s="228" t="str">
        <f>Dec_2019!D25</f>
        <v>Hazell</v>
      </c>
      <c r="F193" s="228" t="str">
        <f>Dec_2019!E25</f>
        <v>BMHAC</v>
      </c>
      <c r="G193" s="238" t="str">
        <f>Dec_2019!F25</f>
        <v>SM</v>
      </c>
      <c r="I193" s="194"/>
      <c r="J193" s="194"/>
      <c r="K193" s="220">
        <f>Dec_2019!AX25</f>
        <v>3.6</v>
      </c>
      <c r="L193" s="228" t="str">
        <f>Dec_2019!AY25</f>
        <v>M00 Pole</v>
      </c>
      <c r="M193" s="228">
        <f>Dec_2019!AZ25</f>
        <v>1</v>
      </c>
      <c r="N193" s="228">
        <f>Dec_2019!BA25</f>
        <v>3.6</v>
      </c>
      <c r="O193" s="228">
        <f>Dec_2019!BB25</f>
        <v>509</v>
      </c>
      <c r="P193" s="234">
        <f>Dec_2019!BC25</f>
        <v>509</v>
      </c>
    </row>
    <row r="194" spans="1:16">
      <c r="A194" s="299" t="s">
        <v>495</v>
      </c>
      <c r="B194" s="231">
        <f t="shared" si="7"/>
        <v>14</v>
      </c>
      <c r="D194" s="237" t="str">
        <f>Dec_2019!C11</f>
        <v>Tyrone</v>
      </c>
      <c r="E194" s="228" t="str">
        <f>Dec_2019!D11</f>
        <v>Fowler</v>
      </c>
      <c r="F194" s="228" t="str">
        <f>Dec_2019!E11</f>
        <v>Newport Harriers AC</v>
      </c>
      <c r="G194" s="238" t="str">
        <f>Dec_2019!F11</f>
        <v>SM</v>
      </c>
      <c r="I194" s="194"/>
      <c r="J194" s="194"/>
      <c r="K194" s="220">
        <f>Dec_2019!AX11</f>
        <v>2.2999999999999998</v>
      </c>
      <c r="L194" s="228" t="str">
        <f>Dec_2019!AY11</f>
        <v>M00 Pole</v>
      </c>
      <c r="M194" s="228">
        <f>Dec_2019!AZ11</f>
        <v>1</v>
      </c>
      <c r="N194" s="228">
        <f>Dec_2019!BA11</f>
        <v>2.3000000000000003</v>
      </c>
      <c r="O194" s="228">
        <f>Dec_2019!BB11</f>
        <v>199</v>
      </c>
      <c r="P194" s="234">
        <f>Dec_2019!BC11</f>
        <v>199</v>
      </c>
    </row>
    <row r="195" spans="1:16">
      <c r="A195" s="299" t="s">
        <v>495</v>
      </c>
      <c r="B195" s="231">
        <f t="shared" si="7"/>
        <v>17</v>
      </c>
      <c r="D195" s="237" t="str">
        <f>Dec_2019!C12</f>
        <v>Michael</v>
      </c>
      <c r="E195" s="228" t="str">
        <f>Dec_2019!D12</f>
        <v>Robbins</v>
      </c>
      <c r="F195" s="228" t="str">
        <f>Dec_2019!E12</f>
        <v>Newbury AC</v>
      </c>
      <c r="G195" s="238" t="str">
        <f>Dec_2019!F12</f>
        <v>SM</v>
      </c>
      <c r="I195" s="194"/>
      <c r="J195" s="194"/>
      <c r="K195" s="220">
        <f>Dec_2019!AX12</f>
        <v>2.2000000000000002</v>
      </c>
      <c r="L195" s="228" t="str">
        <f>Dec_2019!AY12</f>
        <v>M00 Pole</v>
      </c>
      <c r="M195" s="228">
        <f>Dec_2019!AZ12</f>
        <v>1</v>
      </c>
      <c r="N195" s="228">
        <f>Dec_2019!BA12</f>
        <v>2.2000000000000002</v>
      </c>
      <c r="O195" s="228">
        <f>Dec_2019!BB12</f>
        <v>179</v>
      </c>
      <c r="P195" s="234">
        <f>Dec_2019!BC12</f>
        <v>179</v>
      </c>
    </row>
    <row r="196" spans="1:16">
      <c r="A196" s="299" t="s">
        <v>495</v>
      </c>
      <c r="B196" s="231">
        <f t="shared" si="7"/>
        <v>2</v>
      </c>
      <c r="D196" s="237" t="str">
        <f>Dec_2019!C27</f>
        <v>Dave</v>
      </c>
      <c r="E196" s="228" t="str">
        <f>Dec_2019!D27</f>
        <v>Awde</v>
      </c>
      <c r="F196" s="228" t="str">
        <f>Dec_2019!E27</f>
        <v>Woking AC</v>
      </c>
      <c r="G196" s="238" t="str">
        <f>Dec_2019!F27</f>
        <v>SM</v>
      </c>
      <c r="I196" s="194"/>
      <c r="J196" s="194"/>
      <c r="K196" s="220">
        <f>Dec_2019!AX27</f>
        <v>3.6</v>
      </c>
      <c r="L196" s="228" t="str">
        <f>Dec_2019!AY27</f>
        <v>M00 Pole</v>
      </c>
      <c r="M196" s="228">
        <f>Dec_2019!AZ27</f>
        <v>1</v>
      </c>
      <c r="N196" s="228">
        <f>Dec_2019!BA27</f>
        <v>3.6</v>
      </c>
      <c r="O196" s="228">
        <f>Dec_2019!BB27</f>
        <v>509</v>
      </c>
      <c r="P196" s="234">
        <f>Dec_2019!BC27</f>
        <v>509</v>
      </c>
    </row>
    <row r="197" spans="1:16">
      <c r="A197" s="299" t="s">
        <v>495</v>
      </c>
      <c r="B197" s="231">
        <f t="shared" si="7"/>
        <v>5</v>
      </c>
      <c r="D197" s="237" t="str">
        <f>Dec_2019!C21</f>
        <v>John</v>
      </c>
      <c r="E197" s="228" t="str">
        <f>Dec_2019!D21</f>
        <v>Dickinson</v>
      </c>
      <c r="F197" s="228" t="str">
        <f>Dec_2019!E21</f>
        <v>BMHAC</v>
      </c>
      <c r="G197" s="238" t="str">
        <f>Dec_2019!F21</f>
        <v>M35</v>
      </c>
      <c r="I197" s="194"/>
      <c r="J197" s="194"/>
      <c r="K197" s="220">
        <f>Dec_2019!AX21</f>
        <v>3.4</v>
      </c>
      <c r="L197" s="228" t="str">
        <f>Dec_2019!AY21</f>
        <v>M35 Pole</v>
      </c>
      <c r="M197" s="228">
        <f>Dec_2019!AZ21</f>
        <v>1.0167999999999999</v>
      </c>
      <c r="N197" s="228">
        <f>Dec_2019!BA21</f>
        <v>3.45</v>
      </c>
      <c r="O197" s="228">
        <f>Dec_2019!BB21</f>
        <v>469</v>
      </c>
      <c r="P197" s="234">
        <f>Dec_2019!BC21</f>
        <v>469</v>
      </c>
    </row>
    <row r="198" spans="1:16">
      <c r="A198" s="299" t="s">
        <v>495</v>
      </c>
      <c r="B198" s="231">
        <f t="shared" si="7"/>
        <v>14</v>
      </c>
      <c r="D198" s="237" t="str">
        <f>Dec_2019!C22</f>
        <v>Bram</v>
      </c>
      <c r="E198" s="228" t="str">
        <f>Dec_2019!D22</f>
        <v>van Hastenberg</v>
      </c>
      <c r="F198" s="228" t="str">
        <f>Dec_2019!E22</f>
        <v>Holland</v>
      </c>
      <c r="G198" s="238" t="str">
        <f>Dec_2019!F22</f>
        <v>U23</v>
      </c>
      <c r="I198" s="194"/>
      <c r="J198" s="194"/>
      <c r="K198" s="220">
        <f>Dec_2019!AX22</f>
        <v>2.2999999999999998</v>
      </c>
      <c r="L198" s="228" t="str">
        <f>Dec_2019!AY22</f>
        <v>M00 Pole</v>
      </c>
      <c r="M198" s="228">
        <f>Dec_2019!AZ22</f>
        <v>1</v>
      </c>
      <c r="N198" s="228">
        <f>Dec_2019!BA22</f>
        <v>2.3000000000000003</v>
      </c>
      <c r="O198" s="228">
        <f>Dec_2019!BB22</f>
        <v>199</v>
      </c>
      <c r="P198" s="234">
        <f>Dec_2019!BC22</f>
        <v>199</v>
      </c>
    </row>
    <row r="199" spans="1:16">
      <c r="A199" s="299" t="s">
        <v>495</v>
      </c>
      <c r="B199" s="231">
        <f t="shared" si="7"/>
        <v>21</v>
      </c>
      <c r="D199" s="237" t="str">
        <f>Dec_2019!C10</f>
        <v xml:space="preserve">James </v>
      </c>
      <c r="E199" s="228" t="str">
        <f>Dec_2019!D10</f>
        <v>Eccles</v>
      </c>
      <c r="F199" s="228" t="str">
        <f>Dec_2019!E10</f>
        <v>Croydon AC</v>
      </c>
      <c r="G199" s="238" t="str">
        <f>Dec_2019!F10</f>
        <v>SM</v>
      </c>
      <c r="I199" s="194"/>
      <c r="J199" s="194"/>
      <c r="K199" s="220">
        <f>Dec_2019!AX10</f>
        <v>1.8</v>
      </c>
      <c r="L199" s="228" t="str">
        <f>Dec_2019!AY10</f>
        <v>M00 Pole</v>
      </c>
      <c r="M199" s="228">
        <f>Dec_2019!AZ10</f>
        <v>1</v>
      </c>
      <c r="N199" s="228">
        <f>Dec_2019!BA10</f>
        <v>1.8</v>
      </c>
      <c r="O199" s="228">
        <f>Dec_2019!BB10</f>
        <v>103</v>
      </c>
      <c r="P199" s="234">
        <f>Dec_2019!BC10</f>
        <v>103</v>
      </c>
    </row>
    <row r="200" spans="1:16">
      <c r="A200" s="299" t="s">
        <v>495</v>
      </c>
      <c r="B200" s="231">
        <f t="shared" si="7"/>
        <v>10</v>
      </c>
      <c r="D200" s="237" t="str">
        <f>Dec_2019!C20</f>
        <v>Daniel</v>
      </c>
      <c r="E200" s="228" t="str">
        <f>Dec_2019!D20</f>
        <v>Tuttle</v>
      </c>
      <c r="F200" s="228" t="str">
        <f>Dec_2019!E20</f>
        <v>Newbury AC</v>
      </c>
      <c r="G200" s="238" t="str">
        <f>Dec_2019!F20</f>
        <v>SM</v>
      </c>
      <c r="I200" s="194"/>
      <c r="J200" s="194"/>
      <c r="K200" s="220">
        <f>Dec_2019!AX20</f>
        <v>2.6</v>
      </c>
      <c r="L200" s="228" t="str">
        <f>Dec_2019!AY20</f>
        <v>M00 Pole</v>
      </c>
      <c r="M200" s="228">
        <f>Dec_2019!AZ20</f>
        <v>1</v>
      </c>
      <c r="N200" s="228">
        <f>Dec_2019!BA20</f>
        <v>2.6</v>
      </c>
      <c r="O200" s="228">
        <f>Dec_2019!BB20</f>
        <v>264</v>
      </c>
      <c r="P200" s="234">
        <f>Dec_2019!BC20</f>
        <v>264</v>
      </c>
    </row>
    <row r="201" spans="1:16">
      <c r="A201" s="299" t="s">
        <v>495</v>
      </c>
      <c r="B201" s="217">
        <f t="shared" si="7"/>
        <v>6</v>
      </c>
      <c r="D201" s="209" t="str">
        <f>Dec_2019!C14</f>
        <v>Jenny</v>
      </c>
      <c r="E201" s="205" t="str">
        <f>Dec_2019!D14</f>
        <v>O'Connor</v>
      </c>
      <c r="F201" s="205" t="str">
        <f>Dec_2019!E14</f>
        <v>Newbury AC</v>
      </c>
      <c r="G201" s="210" t="str">
        <f>Dec_2019!F14</f>
        <v>W45</v>
      </c>
      <c r="I201" s="194"/>
      <c r="J201" s="194"/>
      <c r="K201" s="220">
        <f>Dec_2019!AX14</f>
        <v>2.2000000000000002</v>
      </c>
      <c r="L201" s="205" t="str">
        <f>Dec_2019!AY14</f>
        <v>W45 Pole</v>
      </c>
      <c r="M201" s="205">
        <f>Dec_2019!AZ14</f>
        <v>1.2159</v>
      </c>
      <c r="N201" s="205">
        <f>Dec_2019!BA14</f>
        <v>2.67</v>
      </c>
      <c r="O201" s="205">
        <f>Dec_2019!BB14</f>
        <v>441</v>
      </c>
      <c r="P201" s="233">
        <f>Dec_2019!BC14</f>
        <v>441</v>
      </c>
    </row>
    <row r="202" spans="1:16" ht="16.5" thickBot="1">
      <c r="A202" s="299" t="s">
        <v>495</v>
      </c>
      <c r="B202" s="218">
        <f>_xlfn.RANK.EQ(P202,P$178:P$202,0)</f>
        <v>8</v>
      </c>
      <c r="D202" s="211" t="str">
        <f>Dec_2019!C15</f>
        <v>Janet</v>
      </c>
      <c r="E202" s="212" t="str">
        <f>Dec_2019!D15</f>
        <v>Dickinson</v>
      </c>
      <c r="F202" s="212" t="str">
        <f>Dec_2019!E15</f>
        <v>Bournemouth AC</v>
      </c>
      <c r="G202" s="213" t="str">
        <f>Dec_2019!F15</f>
        <v>W50</v>
      </c>
      <c r="I202" s="194"/>
      <c r="J202" s="194"/>
      <c r="K202" s="221">
        <f>Dec_2019!AX15</f>
        <v>2</v>
      </c>
      <c r="L202" s="212" t="str">
        <f>Dec_2019!AY15</f>
        <v>W50 Pole</v>
      </c>
      <c r="M202" s="212">
        <f>Dec_2019!AZ15</f>
        <v>1.2961</v>
      </c>
      <c r="N202" s="212">
        <f>Dec_2019!BA15</f>
        <v>2.59</v>
      </c>
      <c r="O202" s="212">
        <f>Dec_2019!BB15</f>
        <v>413</v>
      </c>
      <c r="P202" s="259">
        <f>Dec_2019!BC15</f>
        <v>413</v>
      </c>
    </row>
    <row r="203" spans="1:16">
      <c r="A203" s="299" t="s">
        <v>496</v>
      </c>
      <c r="B203" s="246">
        <f t="shared" ref="B203:B226" si="8">_xlfn.RANK.EQ(P203,P$203:P$227,0)</f>
        <v>8</v>
      </c>
      <c r="D203" s="241" t="str">
        <f>Dec_2019!C7</f>
        <v>Neil</v>
      </c>
      <c r="E203" s="242" t="str">
        <f>Dec_2019!D7</f>
        <v>Barton</v>
      </c>
      <c r="F203" s="242" t="str">
        <f>Dec_2019!E7</f>
        <v>BMHAC</v>
      </c>
      <c r="G203" s="243" t="str">
        <f>Dec_2019!F7</f>
        <v>M35</v>
      </c>
      <c r="I203" s="194"/>
      <c r="J203" s="194"/>
      <c r="K203" s="219">
        <f>Dec_2019!BD7</f>
        <v>35.86</v>
      </c>
      <c r="L203" s="242" t="str">
        <f>Dec_2019!BE7</f>
        <v>M35 Jav</v>
      </c>
      <c r="M203" s="242">
        <f>Dec_2019!BF7</f>
        <v>1.0125999999999999</v>
      </c>
      <c r="N203" s="242">
        <f>Dec_2019!BG7</f>
        <v>36.31</v>
      </c>
      <c r="O203" s="242">
        <f>Dec_2019!BH7</f>
        <v>389</v>
      </c>
      <c r="P203" s="244">
        <f>Dec_2019!BI7</f>
        <v>389</v>
      </c>
    </row>
    <row r="204" spans="1:16">
      <c r="A204" s="299" t="s">
        <v>496</v>
      </c>
      <c r="B204" s="231">
        <f t="shared" si="8"/>
        <v>7</v>
      </c>
      <c r="D204" s="237" t="str">
        <f>Dec_2019!C24</f>
        <v xml:space="preserve">Ryan </v>
      </c>
      <c r="E204" s="228" t="str">
        <f>Dec_2019!D24</f>
        <v>Bonifas</v>
      </c>
      <c r="F204" s="228" t="str">
        <f>Dec_2019!E24</f>
        <v>BMHAC</v>
      </c>
      <c r="G204" s="238" t="str">
        <f>Dec_2019!F24</f>
        <v>SM</v>
      </c>
      <c r="I204" s="194"/>
      <c r="J204" s="194"/>
      <c r="K204" s="220">
        <f>Dec_2019!BD24</f>
        <v>40.03</v>
      </c>
      <c r="L204" s="228" t="str">
        <f>Dec_2019!BE24</f>
        <v>M00 Jav</v>
      </c>
      <c r="M204" s="228">
        <f>Dec_2019!BF24</f>
        <v>1</v>
      </c>
      <c r="N204" s="228">
        <f>Dec_2019!BG24</f>
        <v>40.03</v>
      </c>
      <c r="O204" s="228">
        <f>Dec_2019!BH24</f>
        <v>443</v>
      </c>
      <c r="P204" s="234">
        <f>Dec_2019!BI24</f>
        <v>443</v>
      </c>
    </row>
    <row r="205" spans="1:16">
      <c r="A205" s="299" t="s">
        <v>496</v>
      </c>
      <c r="B205" s="231">
        <f t="shared" si="8"/>
        <v>24</v>
      </c>
      <c r="D205" s="237" t="str">
        <f>Dec_2019!C8</f>
        <v>Joe</v>
      </c>
      <c r="E205" s="228" t="str">
        <f>Dec_2019!D8</f>
        <v>McGrath</v>
      </c>
      <c r="F205" s="228" t="str">
        <f>Dec_2019!E8</f>
        <v>Basildon AC</v>
      </c>
      <c r="G205" s="238" t="str">
        <f>Dec_2019!F8</f>
        <v>M35</v>
      </c>
      <c r="I205" s="194"/>
      <c r="J205" s="194"/>
      <c r="K205" s="220">
        <f>Dec_2019!BD8</f>
        <v>0</v>
      </c>
      <c r="L205" s="228" t="str">
        <f>Dec_2019!BE8</f>
        <v>M35 Jav</v>
      </c>
      <c r="M205" s="228">
        <f>Dec_2019!BF8</f>
        <v>1.0125999999999999</v>
      </c>
      <c r="N205" s="228">
        <f>Dec_2019!BG8</f>
        <v>0</v>
      </c>
      <c r="O205" s="228">
        <f>Dec_2019!BH8</f>
        <v>0</v>
      </c>
      <c r="P205" s="234">
        <f>Dec_2019!BI8</f>
        <v>0</v>
      </c>
    </row>
    <row r="206" spans="1:16">
      <c r="A206" s="299" t="s">
        <v>496</v>
      </c>
      <c r="B206" s="231">
        <f t="shared" si="8"/>
        <v>18</v>
      </c>
      <c r="D206" s="237" t="str">
        <f>Dec_2019!C9</f>
        <v>Martin</v>
      </c>
      <c r="E206" s="228" t="str">
        <f>Dec_2019!D9</f>
        <v>Aspley-Davis</v>
      </c>
      <c r="F206" s="228" t="str">
        <f>Dec_2019!E9</f>
        <v>Bromsgrove &amp; Redditch AC</v>
      </c>
      <c r="G206" s="238" t="str">
        <f>Dec_2019!F9</f>
        <v>M40</v>
      </c>
      <c r="I206" s="194"/>
      <c r="J206" s="194"/>
      <c r="K206" s="220">
        <f>Dec_2019!BD9</f>
        <v>26.95</v>
      </c>
      <c r="L206" s="228" t="str">
        <f>Dec_2019!BE9</f>
        <v>M40 Jav</v>
      </c>
      <c r="M206" s="228">
        <f>Dec_2019!BF9</f>
        <v>1.0862000000000001</v>
      </c>
      <c r="N206" s="228">
        <f>Dec_2019!BG9</f>
        <v>29.27</v>
      </c>
      <c r="O206" s="228">
        <f>Dec_2019!BH9</f>
        <v>289</v>
      </c>
      <c r="P206" s="234">
        <f>Dec_2019!BI9</f>
        <v>289</v>
      </c>
    </row>
    <row r="207" spans="1:16">
      <c r="A207" s="299" t="s">
        <v>496</v>
      </c>
      <c r="B207" s="231">
        <f t="shared" si="8"/>
        <v>19</v>
      </c>
      <c r="D207" s="237" t="str">
        <f>Dec_2019!C13</f>
        <v>Rob</v>
      </c>
      <c r="E207" s="228" t="str">
        <f>Dec_2019!D13</f>
        <v>Tyson</v>
      </c>
      <c r="F207" s="228" t="str">
        <f>Dec_2019!E13</f>
        <v>BMHAC</v>
      </c>
      <c r="G207" s="238" t="str">
        <f>Dec_2019!F13</f>
        <v>M40</v>
      </c>
      <c r="I207" s="194"/>
      <c r="J207" s="194"/>
      <c r="K207" s="220">
        <f>Dec_2019!BD13</f>
        <v>25.25</v>
      </c>
      <c r="L207" s="228" t="str">
        <f>Dec_2019!BE13</f>
        <v>M40 Jav</v>
      </c>
      <c r="M207" s="228">
        <f>Dec_2019!BF13</f>
        <v>1.0862000000000001</v>
      </c>
      <c r="N207" s="228">
        <f>Dec_2019!BG13</f>
        <v>27.42</v>
      </c>
      <c r="O207" s="228">
        <f>Dec_2019!BH13</f>
        <v>263</v>
      </c>
      <c r="P207" s="234">
        <f>Dec_2019!BI13</f>
        <v>263</v>
      </c>
    </row>
    <row r="208" spans="1:16">
      <c r="A208" s="299" t="s">
        <v>496</v>
      </c>
      <c r="B208" s="231">
        <f t="shared" si="8"/>
        <v>5</v>
      </c>
      <c r="D208" s="237" t="str">
        <f>Dec_2019!C3</f>
        <v>Bernhard</v>
      </c>
      <c r="E208" s="228" t="str">
        <f>Dec_2019!D3</f>
        <v>Jongejan</v>
      </c>
      <c r="F208" s="228" t="str">
        <f>Dec_2019!E3</f>
        <v>Walton AC</v>
      </c>
      <c r="G208" s="238" t="str">
        <f>Dec_2019!F3</f>
        <v>M45</v>
      </c>
      <c r="I208" s="194"/>
      <c r="J208" s="194"/>
      <c r="K208" s="220">
        <f>Dec_2019!BD3</f>
        <v>36.26</v>
      </c>
      <c r="L208" s="228" t="str">
        <f>Dec_2019!BE3</f>
        <v>M45 Jav</v>
      </c>
      <c r="M208" s="228">
        <f>Dec_2019!BF3</f>
        <v>1.1716</v>
      </c>
      <c r="N208" s="228">
        <f>Dec_2019!BG3</f>
        <v>42.480000000000004</v>
      </c>
      <c r="O208" s="228">
        <f>Dec_2019!BH3</f>
        <v>478</v>
      </c>
      <c r="P208" s="234">
        <f>Dec_2019!BI3</f>
        <v>478</v>
      </c>
    </row>
    <row r="209" spans="1:16">
      <c r="A209" s="299" t="s">
        <v>496</v>
      </c>
      <c r="B209" s="231">
        <f t="shared" si="8"/>
        <v>16</v>
      </c>
      <c r="D209" s="237" t="str">
        <f>Dec_2019!C4</f>
        <v>Geoff</v>
      </c>
      <c r="E209" s="228" t="str">
        <f>Dec_2019!D4</f>
        <v>Butler</v>
      </c>
      <c r="F209" s="228" t="str">
        <f>Dec_2019!E4</f>
        <v>BMHAC</v>
      </c>
      <c r="G209" s="238" t="str">
        <f>Dec_2019!F4</f>
        <v>M50</v>
      </c>
      <c r="I209" s="194"/>
      <c r="J209" s="194"/>
      <c r="K209" s="220">
        <f>Dec_2019!BD4</f>
        <v>25.5</v>
      </c>
      <c r="L209" s="228" t="str">
        <f>Dec_2019!BE4</f>
        <v>M50 Jav</v>
      </c>
      <c r="M209" s="228">
        <f>Dec_2019!BF4</f>
        <v>1.2278</v>
      </c>
      <c r="N209" s="228">
        <f>Dec_2019!BG4</f>
        <v>31.3</v>
      </c>
      <c r="O209" s="228">
        <f>Dec_2019!BH4</f>
        <v>318</v>
      </c>
      <c r="P209" s="234">
        <f>Dec_2019!BI4</f>
        <v>318</v>
      </c>
    </row>
    <row r="210" spans="1:16">
      <c r="A210" s="299" t="s">
        <v>496</v>
      </c>
      <c r="B210" s="231">
        <f t="shared" si="8"/>
        <v>9</v>
      </c>
      <c r="D210" s="237" t="str">
        <f>Dec_2019!C5</f>
        <v>Andy</v>
      </c>
      <c r="E210" s="228" t="str">
        <f>Dec_2019!D5</f>
        <v>Smerdon</v>
      </c>
      <c r="F210" s="228" t="str">
        <f>Dec_2019!E5</f>
        <v>Fleet &amp; Crookham AC</v>
      </c>
      <c r="G210" s="238" t="str">
        <f>Dec_2019!F5</f>
        <v>M55</v>
      </c>
      <c r="I210" s="194"/>
      <c r="J210" s="194"/>
      <c r="K210" s="220">
        <f>Dec_2019!BD5</f>
        <v>26.68</v>
      </c>
      <c r="L210" s="228" t="str">
        <f>Dec_2019!BE5</f>
        <v>M55 Jav</v>
      </c>
      <c r="M210" s="228">
        <f>Dec_2019!BF5</f>
        <v>1.3380000000000001</v>
      </c>
      <c r="N210" s="228">
        <f>Dec_2019!BG5</f>
        <v>35.69</v>
      </c>
      <c r="O210" s="228">
        <f>Dec_2019!BH5</f>
        <v>380</v>
      </c>
      <c r="P210" s="234">
        <f>Dec_2019!BI5</f>
        <v>380</v>
      </c>
    </row>
    <row r="211" spans="1:16">
      <c r="A211" s="299" t="s">
        <v>496</v>
      </c>
      <c r="B211" s="231">
        <f t="shared" si="8"/>
        <v>17</v>
      </c>
      <c r="D211" s="237" t="str">
        <f>Dec_2019!C16</f>
        <v>Ronan</v>
      </c>
      <c r="E211" s="228" t="str">
        <f>Dec_2019!D16</f>
        <v>Gately</v>
      </c>
      <c r="F211" s="228" t="str">
        <f>Dec_2019!E16</f>
        <v>Dundrum South Dublin</v>
      </c>
      <c r="G211" s="238" t="str">
        <f>Dec_2019!F16</f>
        <v>M50</v>
      </c>
      <c r="K211" s="220">
        <f>Dec_2019!BD16</f>
        <v>24.84</v>
      </c>
      <c r="L211" s="228" t="str">
        <f>Dec_2019!BE16</f>
        <v>M50 Jav</v>
      </c>
      <c r="M211" s="228">
        <f>Dec_2019!BF16</f>
        <v>1.2278</v>
      </c>
      <c r="N211" s="228">
        <f>Dec_2019!BG16</f>
        <v>30.490000000000002</v>
      </c>
      <c r="O211" s="228">
        <f>Dec_2019!BH16</f>
        <v>306</v>
      </c>
      <c r="P211" s="234">
        <f>Dec_2019!BI16</f>
        <v>306</v>
      </c>
    </row>
    <row r="212" spans="1:16">
      <c r="A212" s="299" t="s">
        <v>496</v>
      </c>
      <c r="B212" s="386">
        <f t="shared" si="8"/>
        <v>1</v>
      </c>
      <c r="D212" s="337" t="str">
        <f>Dec_2019!C17</f>
        <v>Mark</v>
      </c>
      <c r="E212" s="228" t="str">
        <f>Dec_2019!D17</f>
        <v>Line</v>
      </c>
      <c r="F212" s="228" t="str">
        <f>Dec_2019!E17</f>
        <v>Liverpool Pembroke &amp; Septon Harriers AC</v>
      </c>
      <c r="G212" s="238" t="str">
        <f>Dec_2019!F17</f>
        <v>M55</v>
      </c>
      <c r="K212" s="220">
        <f>Dec_2019!BD17</f>
        <v>41.37</v>
      </c>
      <c r="L212" s="228" t="str">
        <f>Dec_2019!BE17</f>
        <v>M55 Jav</v>
      </c>
      <c r="M212" s="228">
        <f>Dec_2019!BF17</f>
        <v>1.3380000000000001</v>
      </c>
      <c r="N212" s="228">
        <f>Dec_2019!BG17</f>
        <v>55.35</v>
      </c>
      <c r="O212" s="228">
        <f>Dec_2019!BH17</f>
        <v>668</v>
      </c>
      <c r="P212" s="234">
        <f>Dec_2019!BI17</f>
        <v>668</v>
      </c>
    </row>
    <row r="213" spans="1:16">
      <c r="A213" s="299" t="s">
        <v>496</v>
      </c>
      <c r="B213" s="231">
        <f t="shared" si="8"/>
        <v>24</v>
      </c>
      <c r="D213" s="237" t="str">
        <f>Dec_2019!C18</f>
        <v>Geoff</v>
      </c>
      <c r="E213" s="228" t="str">
        <f>Dec_2019!D18</f>
        <v>Powley</v>
      </c>
      <c r="F213" s="228" t="str">
        <f>Dec_2019!E18</f>
        <v>Lincoln Wellington AC</v>
      </c>
      <c r="G213" s="238" t="str">
        <f>Dec_2019!F18</f>
        <v>M55</v>
      </c>
      <c r="K213" s="220">
        <f>Dec_2019!BD18</f>
        <v>0</v>
      </c>
      <c r="L213" s="228" t="str">
        <f>Dec_2019!BE18</f>
        <v>M55 Jav</v>
      </c>
      <c r="M213" s="228">
        <f>Dec_2019!BF18</f>
        <v>1.3380000000000001</v>
      </c>
      <c r="N213" s="228">
        <f>Dec_2019!BG18</f>
        <v>0</v>
      </c>
      <c r="O213" s="228">
        <f>Dec_2019!BH18</f>
        <v>0</v>
      </c>
      <c r="P213" s="234">
        <f>Dec_2019!BI18</f>
        <v>0</v>
      </c>
    </row>
    <row r="214" spans="1:16">
      <c r="A214" s="299" t="s">
        <v>496</v>
      </c>
      <c r="B214" s="231">
        <f t="shared" si="8"/>
        <v>20</v>
      </c>
      <c r="D214" s="237" t="str">
        <f>Dec_2019!C6</f>
        <v>Martin</v>
      </c>
      <c r="E214" s="228" t="str">
        <f>Dec_2019!D6</f>
        <v>Willis</v>
      </c>
      <c r="F214" s="228" t="str">
        <f>Dec_2019!E6</f>
        <v>Walton AC</v>
      </c>
      <c r="G214" s="238" t="str">
        <f>Dec_2019!F6</f>
        <v>M45</v>
      </c>
      <c r="K214" s="220">
        <f>Dec_2019!BD6</f>
        <v>22.35</v>
      </c>
      <c r="L214" s="228" t="str">
        <f>Dec_2019!BE6</f>
        <v>M45 Jav</v>
      </c>
      <c r="M214" s="228">
        <f>Dec_2019!BF6</f>
        <v>1.1716</v>
      </c>
      <c r="N214" s="228">
        <f>Dec_2019!BG6</f>
        <v>26.18</v>
      </c>
      <c r="O214" s="228">
        <f>Dec_2019!BH6</f>
        <v>246</v>
      </c>
      <c r="P214" s="234">
        <f>Dec_2019!BI6</f>
        <v>246</v>
      </c>
    </row>
    <row r="215" spans="1:16">
      <c r="A215" s="299" t="s">
        <v>496</v>
      </c>
      <c r="B215" s="231">
        <f t="shared" si="8"/>
        <v>21</v>
      </c>
      <c r="D215" s="237" t="str">
        <f>Dec_2019!C19</f>
        <v>Ryan</v>
      </c>
      <c r="E215" s="228" t="str">
        <f>Dec_2019!D19</f>
        <v>Hill</v>
      </c>
      <c r="F215" s="228" t="str">
        <f>Dec_2019!E19</f>
        <v>Newbury AC</v>
      </c>
      <c r="G215" s="238" t="str">
        <f>Dec_2019!F19</f>
        <v>SM</v>
      </c>
      <c r="K215" s="220">
        <f>Dec_2019!BD19</f>
        <v>24.41</v>
      </c>
      <c r="L215" s="228" t="str">
        <f>Dec_2019!BE19</f>
        <v>M00 Jav</v>
      </c>
      <c r="M215" s="228">
        <f>Dec_2019!BF19</f>
        <v>1</v>
      </c>
      <c r="N215" s="228">
        <f>Dec_2019!BG19</f>
        <v>24.41</v>
      </c>
      <c r="O215" s="228">
        <f>Dec_2019!BH19</f>
        <v>221</v>
      </c>
      <c r="P215" s="234">
        <f>Dec_2019!BI19</f>
        <v>221</v>
      </c>
    </row>
    <row r="216" spans="1:16">
      <c r="A216" s="299" t="s">
        <v>496</v>
      </c>
      <c r="B216" s="231">
        <f t="shared" si="8"/>
        <v>4</v>
      </c>
      <c r="D216" s="237" t="str">
        <f>Dec_2019!C26</f>
        <v>Andrew</v>
      </c>
      <c r="E216" s="228" t="str">
        <f>Dec_2019!D26</f>
        <v>Murphy</v>
      </c>
      <c r="F216" s="228" t="str">
        <f>Dec_2019!E26</f>
        <v>Kilbarchan AAC</v>
      </c>
      <c r="G216" s="238" t="str">
        <f>Dec_2019!F26</f>
        <v>SM</v>
      </c>
      <c r="K216" s="220">
        <f>Dec_2019!BD26</f>
        <v>45.26</v>
      </c>
      <c r="L216" s="228" t="str">
        <f>Dec_2019!BE26</f>
        <v>M00 Jav</v>
      </c>
      <c r="M216" s="228">
        <f>Dec_2019!BF26</f>
        <v>1</v>
      </c>
      <c r="N216" s="228">
        <f>Dec_2019!BG26</f>
        <v>45.26</v>
      </c>
      <c r="O216" s="228">
        <f>Dec_2019!BH26</f>
        <v>519</v>
      </c>
      <c r="P216" s="234">
        <f>Dec_2019!BI26</f>
        <v>519</v>
      </c>
    </row>
    <row r="217" spans="1:16">
      <c r="A217" s="299" t="s">
        <v>496</v>
      </c>
      <c r="B217" s="231">
        <f t="shared" si="8"/>
        <v>11</v>
      </c>
      <c r="D217" s="237" t="str">
        <f>Dec_2019!C23</f>
        <v>Josh</v>
      </c>
      <c r="E217" s="228" t="str">
        <f>Dec_2019!D23</f>
        <v>Strudwick</v>
      </c>
      <c r="F217" s="228" t="str">
        <f>Dec_2019!E23</f>
        <v>BMHAC</v>
      </c>
      <c r="G217" s="238" t="str">
        <f>Dec_2019!F23</f>
        <v>SM</v>
      </c>
      <c r="K217" s="220">
        <f>Dec_2019!BD23</f>
        <v>34.020000000000003</v>
      </c>
      <c r="L217" s="228" t="str">
        <f>Dec_2019!BE23</f>
        <v>M00 Jav</v>
      </c>
      <c r="M217" s="228">
        <f>Dec_2019!BF23</f>
        <v>1</v>
      </c>
      <c r="N217" s="228">
        <f>Dec_2019!BG23</f>
        <v>34.020000000000003</v>
      </c>
      <c r="O217" s="228">
        <f>Dec_2019!BH23</f>
        <v>356</v>
      </c>
      <c r="P217" s="234">
        <f>Dec_2019!BI23</f>
        <v>356</v>
      </c>
    </row>
    <row r="218" spans="1:16">
      <c r="A218" s="299" t="s">
        <v>496</v>
      </c>
      <c r="B218" s="231">
        <f t="shared" si="8"/>
        <v>2</v>
      </c>
      <c r="D218" s="237" t="str">
        <f>Dec_2019!C25</f>
        <v>Ben</v>
      </c>
      <c r="E218" s="228" t="str">
        <f>Dec_2019!D25</f>
        <v>Hazell</v>
      </c>
      <c r="F218" s="228" t="str">
        <f>Dec_2019!E25</f>
        <v>BMHAC</v>
      </c>
      <c r="G218" s="238" t="str">
        <f>Dec_2019!F25</f>
        <v>SM</v>
      </c>
      <c r="K218" s="220">
        <f>Dec_2019!BD25</f>
        <v>50.57</v>
      </c>
      <c r="L218" s="228" t="str">
        <f>Dec_2019!BE25</f>
        <v>M00 Jav</v>
      </c>
      <c r="M218" s="228">
        <f>Dec_2019!BF25</f>
        <v>1</v>
      </c>
      <c r="N218" s="228">
        <f>Dec_2019!BG25</f>
        <v>50.57</v>
      </c>
      <c r="O218" s="228">
        <f>Dec_2019!BH25</f>
        <v>597</v>
      </c>
      <c r="P218" s="234">
        <f>Dec_2019!BI25</f>
        <v>597</v>
      </c>
    </row>
    <row r="219" spans="1:16">
      <c r="A219" s="299" t="s">
        <v>496</v>
      </c>
      <c r="B219" s="231">
        <f t="shared" si="8"/>
        <v>23</v>
      </c>
      <c r="D219" s="237" t="str">
        <f>Dec_2019!C11</f>
        <v>Tyrone</v>
      </c>
      <c r="E219" s="228" t="str">
        <f>Dec_2019!D11</f>
        <v>Fowler</v>
      </c>
      <c r="F219" s="228" t="str">
        <f>Dec_2019!E11</f>
        <v>Newport Harriers AC</v>
      </c>
      <c r="G219" s="238" t="str">
        <f>Dec_2019!F11</f>
        <v>SM</v>
      </c>
      <c r="K219" s="220">
        <f>Dec_2019!BD11</f>
        <v>18.100000000000001</v>
      </c>
      <c r="L219" s="228" t="str">
        <f>Dec_2019!BE11</f>
        <v>M00 Jav</v>
      </c>
      <c r="M219" s="228">
        <f>Dec_2019!BF11</f>
        <v>1</v>
      </c>
      <c r="N219" s="228">
        <f>Dec_2019!BG11</f>
        <v>18.100000000000001</v>
      </c>
      <c r="O219" s="228">
        <f>Dec_2019!BH11</f>
        <v>136</v>
      </c>
      <c r="P219" s="234">
        <f>Dec_2019!BI11</f>
        <v>136</v>
      </c>
    </row>
    <row r="220" spans="1:16">
      <c r="A220" s="299" t="s">
        <v>496</v>
      </c>
      <c r="B220" s="231">
        <f t="shared" si="8"/>
        <v>22</v>
      </c>
      <c r="D220" s="237" t="str">
        <f>Dec_2019!C12</f>
        <v>Michael</v>
      </c>
      <c r="E220" s="228" t="str">
        <f>Dec_2019!D12</f>
        <v>Robbins</v>
      </c>
      <c r="F220" s="228" t="str">
        <f>Dec_2019!E12</f>
        <v>Newbury AC</v>
      </c>
      <c r="G220" s="238" t="str">
        <f>Dec_2019!F12</f>
        <v>SM</v>
      </c>
      <c r="K220" s="220">
        <f>Dec_2019!BD12</f>
        <v>19.61</v>
      </c>
      <c r="L220" s="228" t="str">
        <f>Dec_2019!BE12</f>
        <v>M00 Jav</v>
      </c>
      <c r="M220" s="228">
        <f>Dec_2019!BF12</f>
        <v>1</v>
      </c>
      <c r="N220" s="228">
        <f>Dec_2019!BG12</f>
        <v>19.61</v>
      </c>
      <c r="O220" s="228">
        <f>Dec_2019!BH12</f>
        <v>156</v>
      </c>
      <c r="P220" s="234">
        <f>Dec_2019!BI12</f>
        <v>156</v>
      </c>
    </row>
    <row r="221" spans="1:16">
      <c r="A221" s="299" t="s">
        <v>496</v>
      </c>
      <c r="B221" s="231">
        <f t="shared" si="8"/>
        <v>12</v>
      </c>
      <c r="D221" s="237" t="str">
        <f>Dec_2019!C27</f>
        <v>Dave</v>
      </c>
      <c r="E221" s="228" t="str">
        <f>Dec_2019!D27</f>
        <v>Awde</v>
      </c>
      <c r="F221" s="228" t="str">
        <f>Dec_2019!E27</f>
        <v>Woking AC</v>
      </c>
      <c r="G221" s="238" t="str">
        <f>Dec_2019!F27</f>
        <v>SM</v>
      </c>
      <c r="K221" s="220">
        <f>Dec_2019!BD27</f>
        <v>33.24</v>
      </c>
      <c r="L221" s="228" t="str">
        <f>Dec_2019!BE27</f>
        <v>M00 Jav</v>
      </c>
      <c r="M221" s="228">
        <f>Dec_2019!BF27</f>
        <v>1</v>
      </c>
      <c r="N221" s="228">
        <f>Dec_2019!BG27</f>
        <v>33.24</v>
      </c>
      <c r="O221" s="228">
        <f>Dec_2019!BH27</f>
        <v>345</v>
      </c>
      <c r="P221" s="234">
        <f>Dec_2019!BI27</f>
        <v>345</v>
      </c>
    </row>
    <row r="222" spans="1:16">
      <c r="A222" s="299" t="s">
        <v>496</v>
      </c>
      <c r="B222" s="231">
        <f t="shared" si="8"/>
        <v>6</v>
      </c>
      <c r="D222" s="237" t="str">
        <f>Dec_2019!C21</f>
        <v>John</v>
      </c>
      <c r="E222" s="228" t="str">
        <f>Dec_2019!D21</f>
        <v>Dickinson</v>
      </c>
      <c r="F222" s="228" t="str">
        <f>Dec_2019!E21</f>
        <v>BMHAC</v>
      </c>
      <c r="G222" s="238" t="str">
        <f>Dec_2019!F21</f>
        <v>M35</v>
      </c>
      <c r="K222" s="220">
        <f>Dec_2019!BD21</f>
        <v>39.65</v>
      </c>
      <c r="L222" s="228" t="str">
        <f>Dec_2019!BE21</f>
        <v>M35 Jav</v>
      </c>
      <c r="M222" s="228">
        <f>Dec_2019!BF21</f>
        <v>1.0125999999999999</v>
      </c>
      <c r="N222" s="228">
        <f>Dec_2019!BG21</f>
        <v>40.14</v>
      </c>
      <c r="O222" s="228">
        <f>Dec_2019!BH21</f>
        <v>444</v>
      </c>
      <c r="P222" s="234">
        <f>Dec_2019!BI21</f>
        <v>444</v>
      </c>
    </row>
    <row r="223" spans="1:16">
      <c r="A223" s="299" t="s">
        <v>496</v>
      </c>
      <c r="B223" s="231">
        <f t="shared" si="8"/>
        <v>15</v>
      </c>
      <c r="D223" s="237" t="str">
        <f>Dec_2019!C22</f>
        <v>Bram</v>
      </c>
      <c r="E223" s="228" t="str">
        <f>Dec_2019!D22</f>
        <v>van Hastenberg</v>
      </c>
      <c r="F223" s="228" t="str">
        <f>Dec_2019!E22</f>
        <v>Holland</v>
      </c>
      <c r="G223" s="238" t="str">
        <f>Dec_2019!F22</f>
        <v>U23</v>
      </c>
      <c r="K223" s="220">
        <f>Dec_2019!BD22</f>
        <v>31.94</v>
      </c>
      <c r="L223" s="228" t="str">
        <f>Dec_2019!BE22</f>
        <v>M00 Jav</v>
      </c>
      <c r="M223" s="228">
        <f>Dec_2019!BF22</f>
        <v>1</v>
      </c>
      <c r="N223" s="228">
        <f>Dec_2019!BG22</f>
        <v>31.94</v>
      </c>
      <c r="O223" s="228">
        <f>Dec_2019!BH22</f>
        <v>327</v>
      </c>
      <c r="P223" s="234">
        <f>Dec_2019!BI22</f>
        <v>327</v>
      </c>
    </row>
    <row r="224" spans="1:16">
      <c r="A224" s="299" t="s">
        <v>496</v>
      </c>
      <c r="B224" s="231">
        <f t="shared" si="8"/>
        <v>12</v>
      </c>
      <c r="D224" s="237" t="str">
        <f>Dec_2019!C10</f>
        <v xml:space="preserve">James </v>
      </c>
      <c r="E224" s="228" t="str">
        <f>Dec_2019!D10</f>
        <v>Eccles</v>
      </c>
      <c r="F224" s="228" t="str">
        <f>Dec_2019!E10</f>
        <v>Croydon AC</v>
      </c>
      <c r="G224" s="238" t="str">
        <f>Dec_2019!F10</f>
        <v>SM</v>
      </c>
      <c r="K224" s="220">
        <f>Dec_2019!BD10</f>
        <v>33.26</v>
      </c>
      <c r="L224" s="228" t="str">
        <f>Dec_2019!BE10</f>
        <v>M00 Jav</v>
      </c>
      <c r="M224" s="228">
        <f>Dec_2019!BF10</f>
        <v>1</v>
      </c>
      <c r="N224" s="228">
        <f>Dec_2019!BG10</f>
        <v>33.26</v>
      </c>
      <c r="O224" s="228">
        <f>Dec_2019!BH10</f>
        <v>345</v>
      </c>
      <c r="P224" s="234">
        <f>Dec_2019!BI10</f>
        <v>345</v>
      </c>
    </row>
    <row r="225" spans="1:16">
      <c r="A225" s="299" t="s">
        <v>496</v>
      </c>
      <c r="B225" s="231">
        <f t="shared" si="8"/>
        <v>14</v>
      </c>
      <c r="D225" s="237" t="str">
        <f>Dec_2019!C20</f>
        <v>Daniel</v>
      </c>
      <c r="E225" s="228" t="str">
        <f>Dec_2019!D20</f>
        <v>Tuttle</v>
      </c>
      <c r="F225" s="228" t="str">
        <f>Dec_2019!E20</f>
        <v>Newbury AC</v>
      </c>
      <c r="G225" s="238" t="str">
        <f>Dec_2019!F20</f>
        <v>SM</v>
      </c>
      <c r="K225" s="220">
        <f>Dec_2019!BD20</f>
        <v>32.520000000000003</v>
      </c>
      <c r="L225" s="228" t="str">
        <f>Dec_2019!BE20</f>
        <v>M00 Jav</v>
      </c>
      <c r="M225" s="228">
        <f>Dec_2019!BF20</f>
        <v>1</v>
      </c>
      <c r="N225" s="228">
        <f>Dec_2019!BG20</f>
        <v>32.520000000000003</v>
      </c>
      <c r="O225" s="228">
        <f>Dec_2019!BH20</f>
        <v>335</v>
      </c>
      <c r="P225" s="234">
        <f>Dec_2019!BI20</f>
        <v>335</v>
      </c>
    </row>
    <row r="226" spans="1:16">
      <c r="A226" s="299" t="s">
        <v>496</v>
      </c>
      <c r="B226" s="217">
        <f t="shared" si="8"/>
        <v>10</v>
      </c>
      <c r="D226" s="209" t="str">
        <f>Dec_2019!C14</f>
        <v>Jenny</v>
      </c>
      <c r="E226" s="205" t="str">
        <f>Dec_2019!D14</f>
        <v>O'Connor</v>
      </c>
      <c r="F226" s="205" t="str">
        <f>Dec_2019!E14</f>
        <v>Newbury AC</v>
      </c>
      <c r="G226" s="210" t="str">
        <f>Dec_2019!F14</f>
        <v>W45</v>
      </c>
      <c r="K226" s="220">
        <f>Dec_2019!BD14</f>
        <v>19.45</v>
      </c>
      <c r="L226" s="205" t="str">
        <f>Dec_2019!BE14</f>
        <v>W45 Jav</v>
      </c>
      <c r="M226" s="205">
        <f>Dec_2019!BF14</f>
        <v>1.2479</v>
      </c>
      <c r="N226" s="205">
        <f>Dec_2019!BG14</f>
        <v>24.27</v>
      </c>
      <c r="O226" s="205">
        <f>Dec_2019!BH14</f>
        <v>369</v>
      </c>
      <c r="P226" s="233">
        <f>Dec_2019!BI14</f>
        <v>369</v>
      </c>
    </row>
    <row r="227" spans="1:16" ht="16.5" thickBot="1">
      <c r="A227" s="299" t="s">
        <v>496</v>
      </c>
      <c r="B227" s="218">
        <f>_xlfn.RANK.EQ(P227,P$203:P$227,0)</f>
        <v>3</v>
      </c>
      <c r="D227" s="211" t="str">
        <f>Dec_2019!C15</f>
        <v>Janet</v>
      </c>
      <c r="E227" s="212" t="str">
        <f>Dec_2019!D15</f>
        <v>Dickinson</v>
      </c>
      <c r="F227" s="212" t="str">
        <f>Dec_2019!E15</f>
        <v>Bournemouth AC</v>
      </c>
      <c r="G227" s="213" t="str">
        <f>Dec_2019!F15</f>
        <v>W50</v>
      </c>
      <c r="K227" s="221">
        <f>Dec_2019!BD15</f>
        <v>25.58</v>
      </c>
      <c r="L227" s="212" t="str">
        <f>Dec_2019!BE15</f>
        <v>W50 Jav</v>
      </c>
      <c r="M227" s="212">
        <f>Dec_2019!BF15</f>
        <v>1.3147</v>
      </c>
      <c r="N227" s="212">
        <f>Dec_2019!BG15</f>
        <v>33.630000000000003</v>
      </c>
      <c r="O227" s="212">
        <f>Dec_2019!BH15</f>
        <v>546</v>
      </c>
      <c r="P227" s="259">
        <f>Dec_2019!BI15</f>
        <v>546</v>
      </c>
    </row>
    <row r="228" spans="1:16">
      <c r="A228" s="299" t="s">
        <v>497</v>
      </c>
      <c r="B228" s="246">
        <f>_xlfn.RANK.EQ(P228,P$228:P$252,0)</f>
        <v>21</v>
      </c>
      <c r="D228" s="241" t="str">
        <f>Dec_2019!C7</f>
        <v>Neil</v>
      </c>
      <c r="E228" s="242" t="str">
        <f>Dec_2019!D7</f>
        <v>Barton</v>
      </c>
      <c r="F228" s="242" t="str">
        <f>Dec_2019!E7</f>
        <v>BMHAC</v>
      </c>
      <c r="G228" s="243" t="str">
        <f>Dec_2019!F7</f>
        <v>M35</v>
      </c>
      <c r="J228" s="223">
        <f>Dec_2019!BJ7</f>
        <v>6</v>
      </c>
      <c r="K228" s="224">
        <f>Dec_2019!BK7</f>
        <v>49.73</v>
      </c>
      <c r="L228" s="242">
        <f>Dec_2019!BL7</f>
        <v>409.73</v>
      </c>
      <c r="M228" s="242" t="str">
        <f>Dec_2019!BM7</f>
        <v>M35 1500</v>
      </c>
      <c r="N228" s="242">
        <f>Dec_2019!BN7</f>
        <v>0.99129999999999996</v>
      </c>
      <c r="O228" s="242">
        <f>Dec_2019!BO7</f>
        <v>406.17</v>
      </c>
      <c r="P228" s="244">
        <f>Dec_2019!BQ7</f>
        <v>107</v>
      </c>
    </row>
    <row r="229" spans="1:16">
      <c r="A229" s="299" t="s">
        <v>497</v>
      </c>
      <c r="B229" s="231">
        <f t="shared" ref="B229:B252" si="9">_xlfn.RANK.EQ(P229,P$228:P$252,0)</f>
        <v>14</v>
      </c>
      <c r="D229" s="237" t="str">
        <f>Dec_2019!C24</f>
        <v xml:space="preserve">Ryan </v>
      </c>
      <c r="E229" s="228" t="str">
        <f>Dec_2019!D24</f>
        <v>Bonifas</v>
      </c>
      <c r="F229" s="228" t="str">
        <f>Dec_2019!E24</f>
        <v>BMHAC</v>
      </c>
      <c r="G229" s="238" t="str">
        <f>Dec_2019!F24</f>
        <v>SM</v>
      </c>
      <c r="J229" s="225">
        <f>Dec_2019!BJ24</f>
        <v>5</v>
      </c>
      <c r="K229" s="206">
        <f>Dec_2019!BK24</f>
        <v>49.74</v>
      </c>
      <c r="L229" s="228">
        <f>Dec_2019!BL24</f>
        <v>349.74</v>
      </c>
      <c r="M229" s="228" t="str">
        <f>Dec_2019!BM24</f>
        <v>M00 1500</v>
      </c>
      <c r="N229" s="228">
        <f>Dec_2019!BN24</f>
        <v>1</v>
      </c>
      <c r="O229" s="228">
        <f>Dec_2019!BO24</f>
        <v>349.74</v>
      </c>
      <c r="P229" s="234">
        <f>Dec_2019!BQ24</f>
        <v>307</v>
      </c>
    </row>
    <row r="230" spans="1:16">
      <c r="A230" s="299" t="s">
        <v>497</v>
      </c>
      <c r="B230" s="231">
        <f t="shared" si="9"/>
        <v>23</v>
      </c>
      <c r="D230" s="237" t="str">
        <f>Dec_2019!C8</f>
        <v>Joe</v>
      </c>
      <c r="E230" s="228" t="str">
        <f>Dec_2019!D8</f>
        <v>McGrath</v>
      </c>
      <c r="F230" s="228" t="str">
        <f>Dec_2019!E8</f>
        <v>Basildon AC</v>
      </c>
      <c r="G230" s="238" t="str">
        <f>Dec_2019!F8</f>
        <v>M35</v>
      </c>
      <c r="J230" s="225">
        <f>Dec_2019!BJ8</f>
        <v>0</v>
      </c>
      <c r="K230" s="206">
        <f>Dec_2019!BK8</f>
        <v>0</v>
      </c>
      <c r="L230" s="228">
        <f>Dec_2019!BL8</f>
        <v>0</v>
      </c>
      <c r="M230" s="228" t="str">
        <f>Dec_2019!BM8</f>
        <v>M35 1500</v>
      </c>
      <c r="N230" s="228">
        <f>Dec_2019!BN8</f>
        <v>0.99129999999999996</v>
      </c>
      <c r="O230" s="228">
        <f>Dec_2019!BO8</f>
        <v>0</v>
      </c>
      <c r="P230" s="234">
        <f>Dec_2019!BQ8</f>
        <v>0</v>
      </c>
    </row>
    <row r="231" spans="1:16">
      <c r="A231" s="299" t="s">
        <v>497</v>
      </c>
      <c r="B231" s="231">
        <f t="shared" si="9"/>
        <v>13</v>
      </c>
      <c r="D231" s="237" t="str">
        <f>Dec_2019!C9</f>
        <v>Martin</v>
      </c>
      <c r="E231" s="228" t="str">
        <f>Dec_2019!D9</f>
        <v>Aspley-Davis</v>
      </c>
      <c r="F231" s="228" t="str">
        <f>Dec_2019!E9</f>
        <v>Bromsgrove &amp; Redditch AC</v>
      </c>
      <c r="G231" s="238" t="str">
        <f>Dec_2019!F9</f>
        <v>M40</v>
      </c>
      <c r="J231" s="225">
        <f>Dec_2019!BJ9</f>
        <v>6</v>
      </c>
      <c r="K231" s="206">
        <f>Dec_2019!BK9</f>
        <v>7.37</v>
      </c>
      <c r="L231" s="228">
        <f>Dec_2019!BL9</f>
        <v>367.37</v>
      </c>
      <c r="M231" s="228" t="str">
        <f>Dec_2019!BM9</f>
        <v>M40 1500</v>
      </c>
      <c r="N231" s="228">
        <f>Dec_2019!BN9</f>
        <v>0.95189999999999997</v>
      </c>
      <c r="O231" s="228">
        <f>Dec_2019!BO9</f>
        <v>349.7</v>
      </c>
      <c r="P231" s="234">
        <f>Dec_2019!BQ9</f>
        <v>308</v>
      </c>
    </row>
    <row r="232" spans="1:16">
      <c r="A232" s="299" t="s">
        <v>497</v>
      </c>
      <c r="B232" s="231">
        <f t="shared" si="9"/>
        <v>17</v>
      </c>
      <c r="D232" s="237" t="str">
        <f>Dec_2019!C13</f>
        <v>Rob</v>
      </c>
      <c r="E232" s="228" t="str">
        <f>Dec_2019!D13</f>
        <v>Tyson</v>
      </c>
      <c r="F232" s="228" t="str">
        <f>Dec_2019!E13</f>
        <v>BMHAC</v>
      </c>
      <c r="G232" s="238" t="str">
        <f>Dec_2019!F13</f>
        <v>M40</v>
      </c>
      <c r="J232" s="225">
        <f>Dec_2019!BJ13</f>
        <v>6</v>
      </c>
      <c r="K232" s="206">
        <f>Dec_2019!BK13</f>
        <v>15.29</v>
      </c>
      <c r="L232" s="228">
        <f>Dec_2019!BL13</f>
        <v>375.29</v>
      </c>
      <c r="M232" s="228" t="str">
        <f>Dec_2019!BM13</f>
        <v>M40 1500</v>
      </c>
      <c r="N232" s="228">
        <f>Dec_2019!BN13</f>
        <v>0.95189999999999997</v>
      </c>
      <c r="O232" s="228">
        <f>Dec_2019!BO13</f>
        <v>357.24</v>
      </c>
      <c r="P232" s="234">
        <f>Dec_2019!BQ13</f>
        <v>275</v>
      </c>
    </row>
    <row r="233" spans="1:16">
      <c r="A233" s="299" t="s">
        <v>497</v>
      </c>
      <c r="B233" s="231">
        <f t="shared" si="9"/>
        <v>23</v>
      </c>
      <c r="D233" s="237" t="str">
        <f>Dec_2019!C3</f>
        <v>Bernhard</v>
      </c>
      <c r="E233" s="228" t="str">
        <f>Dec_2019!D3</f>
        <v>Jongejan</v>
      </c>
      <c r="F233" s="228" t="str">
        <f>Dec_2019!E3</f>
        <v>Walton AC</v>
      </c>
      <c r="G233" s="238" t="str">
        <f>Dec_2019!F3</f>
        <v>M45</v>
      </c>
      <c r="J233" s="225">
        <f>Dec_2019!BJ3</f>
        <v>0</v>
      </c>
      <c r="K233" s="206">
        <f>Dec_2019!BK3</f>
        <v>0</v>
      </c>
      <c r="L233" s="228">
        <f>Dec_2019!BL3</f>
        <v>0</v>
      </c>
      <c r="M233" s="228" t="str">
        <f>Dec_2019!BM3</f>
        <v>M45 1500</v>
      </c>
      <c r="N233" s="228">
        <f>Dec_2019!BN3</f>
        <v>0.91249999999999998</v>
      </c>
      <c r="O233" s="228">
        <f>Dec_2019!BO3</f>
        <v>0</v>
      </c>
      <c r="P233" s="234">
        <f>Dec_2019!BQ3</f>
        <v>0</v>
      </c>
    </row>
    <row r="234" spans="1:16">
      <c r="A234" s="299" t="s">
        <v>497</v>
      </c>
      <c r="B234" s="231">
        <f t="shared" si="9"/>
        <v>3</v>
      </c>
      <c r="D234" s="237" t="str">
        <f>Dec_2019!C4</f>
        <v>Geoff</v>
      </c>
      <c r="E234" s="228" t="str">
        <f>Dec_2019!D4</f>
        <v>Butler</v>
      </c>
      <c r="F234" s="228" t="str">
        <f>Dec_2019!E4</f>
        <v>BMHAC</v>
      </c>
      <c r="G234" s="238" t="str">
        <f>Dec_2019!F4</f>
        <v>M50</v>
      </c>
      <c r="J234" s="225">
        <f>Dec_2019!BJ4</f>
        <v>5</v>
      </c>
      <c r="K234" s="206">
        <f>Dec_2019!BK4</f>
        <v>38.9</v>
      </c>
      <c r="L234" s="228">
        <f>Dec_2019!BL4</f>
        <v>338.9</v>
      </c>
      <c r="M234" s="228" t="str">
        <f>Dec_2019!BM4</f>
        <v>M50 1500</v>
      </c>
      <c r="N234" s="228">
        <f>Dec_2019!BN4</f>
        <v>0.87309999999999999</v>
      </c>
      <c r="O234" s="228">
        <f>Dec_2019!BO4</f>
        <v>295.90000000000003</v>
      </c>
      <c r="P234" s="234">
        <f>Dec_2019!BQ4</f>
        <v>584</v>
      </c>
    </row>
    <row r="235" spans="1:16">
      <c r="A235" s="299" t="s">
        <v>497</v>
      </c>
      <c r="B235" s="231">
        <f t="shared" si="9"/>
        <v>12</v>
      </c>
      <c r="D235" s="237" t="str">
        <f>Dec_2019!C5</f>
        <v>Andy</v>
      </c>
      <c r="E235" s="228" t="str">
        <f>Dec_2019!D5</f>
        <v>Smerdon</v>
      </c>
      <c r="F235" s="228" t="str">
        <f>Dec_2019!E5</f>
        <v>Fleet &amp; Crookham AC</v>
      </c>
      <c r="G235" s="238" t="str">
        <f>Dec_2019!F5</f>
        <v>M55</v>
      </c>
      <c r="J235" s="225">
        <f>Dec_2019!BJ5</f>
        <v>6</v>
      </c>
      <c r="K235" s="206">
        <f>Dec_2019!BK5</f>
        <v>46.7</v>
      </c>
      <c r="L235" s="228">
        <f>Dec_2019!BL5</f>
        <v>406.7</v>
      </c>
      <c r="M235" s="228" t="str">
        <f>Dec_2019!BM5</f>
        <v>M55 1500</v>
      </c>
      <c r="N235" s="228">
        <f>Dec_2019!BN5</f>
        <v>0.8337</v>
      </c>
      <c r="O235" s="228">
        <f>Dec_2019!BO5</f>
        <v>339.07</v>
      </c>
      <c r="P235" s="234">
        <f>Dec_2019!BQ5</f>
        <v>356</v>
      </c>
    </row>
    <row r="236" spans="1:16">
      <c r="A236" s="299" t="s">
        <v>497</v>
      </c>
      <c r="B236" s="231">
        <f t="shared" si="9"/>
        <v>11</v>
      </c>
      <c r="D236" s="237" t="str">
        <f>Dec_2019!C16</f>
        <v>Ronan</v>
      </c>
      <c r="E236" s="228" t="str">
        <f>Dec_2019!D16</f>
        <v>Gately</v>
      </c>
      <c r="F236" s="228" t="str">
        <f>Dec_2019!E16</f>
        <v>Dundrum South Dublin</v>
      </c>
      <c r="G236" s="238" t="str">
        <f>Dec_2019!F16</f>
        <v>M50</v>
      </c>
      <c r="J236" s="225">
        <f>Dec_2019!BJ16</f>
        <v>6</v>
      </c>
      <c r="K236" s="206">
        <f>Dec_2019!BK16</f>
        <v>27.49</v>
      </c>
      <c r="L236" s="228">
        <f>Dec_2019!BL16</f>
        <v>387.49</v>
      </c>
      <c r="M236" s="228" t="str">
        <f>Dec_2019!BM16</f>
        <v>M50 1500</v>
      </c>
      <c r="N236" s="228">
        <f>Dec_2019!BN16</f>
        <v>0.87309999999999999</v>
      </c>
      <c r="O236" s="228">
        <f>Dec_2019!BO16</f>
        <v>338.32</v>
      </c>
      <c r="P236" s="234">
        <f>Dec_2019!BQ16</f>
        <v>359</v>
      </c>
    </row>
    <row r="237" spans="1:16">
      <c r="A237" s="299" t="s">
        <v>497</v>
      </c>
      <c r="B237" s="231">
        <f t="shared" si="9"/>
        <v>22</v>
      </c>
      <c r="D237" s="237" t="str">
        <f>Dec_2019!C17</f>
        <v>Mark</v>
      </c>
      <c r="E237" s="228" t="str">
        <f>Dec_2019!D17</f>
        <v>Line</v>
      </c>
      <c r="F237" s="228" t="str">
        <f>Dec_2019!E17</f>
        <v>Liverpool Pembroke &amp; Septon Harriers AC</v>
      </c>
      <c r="G237" s="238" t="str">
        <f>Dec_2019!F17</f>
        <v>M55</v>
      </c>
      <c r="J237" s="225">
        <f>Dec_2019!BJ17</f>
        <v>8</v>
      </c>
      <c r="K237" s="206">
        <f>Dec_2019!BK17</f>
        <v>18.09</v>
      </c>
      <c r="L237" s="228">
        <f>Dec_2019!BL17</f>
        <v>498.09</v>
      </c>
      <c r="M237" s="228" t="str">
        <f>Dec_2019!BM17</f>
        <v>M55 1500</v>
      </c>
      <c r="N237" s="228">
        <f>Dec_2019!BN17</f>
        <v>0.8337</v>
      </c>
      <c r="O237" s="228">
        <f>Dec_2019!BO17</f>
        <v>415.26</v>
      </c>
      <c r="P237" s="234">
        <f>Dec_2019!BQ17</f>
        <v>84</v>
      </c>
    </row>
    <row r="238" spans="1:16">
      <c r="A238" s="299" t="s">
        <v>497</v>
      </c>
      <c r="B238" s="231">
        <f t="shared" si="9"/>
        <v>23</v>
      </c>
      <c r="D238" s="237" t="str">
        <f>Dec_2019!C18</f>
        <v>Geoff</v>
      </c>
      <c r="E238" s="228" t="str">
        <f>Dec_2019!D18</f>
        <v>Powley</v>
      </c>
      <c r="F238" s="228" t="str">
        <f>Dec_2019!E18</f>
        <v>Lincoln Wellington AC</v>
      </c>
      <c r="G238" s="238" t="str">
        <f>Dec_2019!F18</f>
        <v>M55</v>
      </c>
      <c r="J238" s="225">
        <f>Dec_2019!BJ18</f>
        <v>0</v>
      </c>
      <c r="K238" s="206">
        <f>Dec_2019!BK18</f>
        <v>0</v>
      </c>
      <c r="L238" s="228">
        <f>Dec_2019!BL18</f>
        <v>0</v>
      </c>
      <c r="M238" s="228" t="str">
        <f>Dec_2019!BM18</f>
        <v>M55 1500</v>
      </c>
      <c r="N238" s="228">
        <f>Dec_2019!BN18</f>
        <v>0.8337</v>
      </c>
      <c r="O238" s="228">
        <f>Dec_2019!BO18</f>
        <v>0</v>
      </c>
      <c r="P238" s="234">
        <f>Dec_2019!BQ18</f>
        <v>0</v>
      </c>
    </row>
    <row r="239" spans="1:16">
      <c r="A239" s="299" t="s">
        <v>497</v>
      </c>
      <c r="B239" s="231">
        <f t="shared" si="9"/>
        <v>19</v>
      </c>
      <c r="D239" s="237" t="str">
        <f>Dec_2019!C6</f>
        <v>Martin</v>
      </c>
      <c r="E239" s="228" t="str">
        <f>Dec_2019!D6</f>
        <v>Willis</v>
      </c>
      <c r="F239" s="228" t="str">
        <f>Dec_2019!E6</f>
        <v>Walton AC</v>
      </c>
      <c r="G239" s="238" t="str">
        <f>Dec_2019!F6</f>
        <v>M45</v>
      </c>
      <c r="J239" s="225">
        <f>Dec_2019!BJ6</f>
        <v>7</v>
      </c>
      <c r="K239" s="206">
        <f>Dec_2019!BK6</f>
        <v>0.85</v>
      </c>
      <c r="L239" s="228">
        <f>Dec_2019!BL6</f>
        <v>420.85</v>
      </c>
      <c r="M239" s="228" t="str">
        <f>Dec_2019!BM6</f>
        <v>M45 1500</v>
      </c>
      <c r="N239" s="228">
        <f>Dec_2019!BN6</f>
        <v>0.91249999999999998</v>
      </c>
      <c r="O239" s="228">
        <f>Dec_2019!BO6</f>
        <v>384.03000000000003</v>
      </c>
      <c r="P239" s="234">
        <f>Dec_2019!BQ6</f>
        <v>175</v>
      </c>
    </row>
    <row r="240" spans="1:16">
      <c r="A240" s="299" t="s">
        <v>497</v>
      </c>
      <c r="B240" s="231">
        <f t="shared" si="9"/>
        <v>18</v>
      </c>
      <c r="D240" s="237" t="str">
        <f>Dec_2019!C19</f>
        <v>Ryan</v>
      </c>
      <c r="E240" s="228" t="str">
        <f>Dec_2019!D19</f>
        <v>Hill</v>
      </c>
      <c r="F240" s="228" t="str">
        <f>Dec_2019!E19</f>
        <v>Newbury AC</v>
      </c>
      <c r="G240" s="238" t="str">
        <f>Dec_2019!F19</f>
        <v>SM</v>
      </c>
      <c r="J240" s="225">
        <f>Dec_2019!BJ19</f>
        <v>6</v>
      </c>
      <c r="K240" s="206">
        <f>Dec_2019!BK19</f>
        <v>5.24</v>
      </c>
      <c r="L240" s="228">
        <f>Dec_2019!BL19</f>
        <v>365.24</v>
      </c>
      <c r="M240" s="228" t="str">
        <f>Dec_2019!BM19</f>
        <v>M00 1500</v>
      </c>
      <c r="N240" s="228">
        <f>Dec_2019!BN19</f>
        <v>1</v>
      </c>
      <c r="O240" s="228">
        <f>Dec_2019!BO19</f>
        <v>365.24</v>
      </c>
      <c r="P240" s="234">
        <f>Dec_2019!BQ19</f>
        <v>243</v>
      </c>
    </row>
    <row r="241" spans="1:16">
      <c r="A241" s="299" t="s">
        <v>497</v>
      </c>
      <c r="B241" s="231">
        <f t="shared" si="9"/>
        <v>8</v>
      </c>
      <c r="D241" s="237" t="str">
        <f>Dec_2019!C26</f>
        <v>Andrew</v>
      </c>
      <c r="E241" s="228" t="str">
        <f>Dec_2019!D26</f>
        <v>Murphy</v>
      </c>
      <c r="F241" s="228" t="str">
        <f>Dec_2019!E26</f>
        <v>Kilbarchan AAC</v>
      </c>
      <c r="G241" s="238" t="str">
        <f>Dec_2019!F26</f>
        <v>SM</v>
      </c>
      <c r="J241" s="225">
        <f>Dec_2019!BJ26</f>
        <v>5</v>
      </c>
      <c r="K241" s="206">
        <f>Dec_2019!BK26</f>
        <v>22.95</v>
      </c>
      <c r="L241" s="228">
        <f>Dec_2019!BL26</f>
        <v>322.95</v>
      </c>
      <c r="M241" s="228" t="str">
        <f>Dec_2019!BM26</f>
        <v>M00 1500</v>
      </c>
      <c r="N241" s="228">
        <f>Dec_2019!BN26</f>
        <v>1</v>
      </c>
      <c r="O241" s="228">
        <f>Dec_2019!BO26</f>
        <v>322.95</v>
      </c>
      <c r="P241" s="234">
        <f>Dec_2019!BQ26</f>
        <v>435</v>
      </c>
    </row>
    <row r="242" spans="1:16">
      <c r="A242" s="299" t="s">
        <v>497</v>
      </c>
      <c r="B242" s="231">
        <f t="shared" si="9"/>
        <v>15</v>
      </c>
      <c r="D242" s="237" t="str">
        <f>Dec_2019!C23</f>
        <v>Josh</v>
      </c>
      <c r="E242" s="228" t="str">
        <f>Dec_2019!D23</f>
        <v>Strudwick</v>
      </c>
      <c r="F242" s="228" t="str">
        <f>Dec_2019!E23</f>
        <v>BMHAC</v>
      </c>
      <c r="G242" s="238" t="str">
        <f>Dec_2019!F23</f>
        <v>SM</v>
      </c>
      <c r="J242" s="225">
        <f>Dec_2019!BJ23</f>
        <v>5</v>
      </c>
      <c r="K242" s="206">
        <f>Dec_2019!BK23</f>
        <v>56.04</v>
      </c>
      <c r="L242" s="228">
        <f>Dec_2019!BL23</f>
        <v>356.04</v>
      </c>
      <c r="M242" s="228" t="str">
        <f>Dec_2019!BM23</f>
        <v>M00 1500</v>
      </c>
      <c r="N242" s="228">
        <f>Dec_2019!BN23</f>
        <v>1</v>
      </c>
      <c r="O242" s="228">
        <f>Dec_2019!BO23</f>
        <v>356.04</v>
      </c>
      <c r="P242" s="234">
        <f>Dec_2019!BQ23</f>
        <v>280</v>
      </c>
    </row>
    <row r="243" spans="1:16">
      <c r="A243" s="299" t="s">
        <v>497</v>
      </c>
      <c r="B243" s="231">
        <f t="shared" si="9"/>
        <v>6</v>
      </c>
      <c r="D243" s="237" t="str">
        <f>Dec_2019!C25</f>
        <v>Ben</v>
      </c>
      <c r="E243" s="228" t="str">
        <f>Dec_2019!D25</f>
        <v>Hazell</v>
      </c>
      <c r="F243" s="228" t="str">
        <f>Dec_2019!E25</f>
        <v>BMHAC</v>
      </c>
      <c r="G243" s="238" t="str">
        <f>Dec_2019!F25</f>
        <v>SM</v>
      </c>
      <c r="J243" s="225">
        <f>Dec_2019!BJ25</f>
        <v>5</v>
      </c>
      <c r="K243" s="206">
        <f>Dec_2019!BK25</f>
        <v>15.66</v>
      </c>
      <c r="L243" s="228">
        <f>Dec_2019!BL25</f>
        <v>315.66000000000003</v>
      </c>
      <c r="M243" s="228" t="str">
        <f>Dec_2019!BM25</f>
        <v>M00 1500</v>
      </c>
      <c r="N243" s="228">
        <f>Dec_2019!BN25</f>
        <v>1</v>
      </c>
      <c r="O243" s="228">
        <f>Dec_2019!BO25</f>
        <v>315.66000000000003</v>
      </c>
      <c r="P243" s="234">
        <f>Dec_2019!BQ25</f>
        <v>473</v>
      </c>
    </row>
    <row r="244" spans="1:16">
      <c r="A244" s="299" t="s">
        <v>497</v>
      </c>
      <c r="B244" s="231">
        <f t="shared" si="9"/>
        <v>5</v>
      </c>
      <c r="D244" s="237" t="str">
        <f>Dec_2019!C11</f>
        <v>Tyrone</v>
      </c>
      <c r="E244" s="228" t="str">
        <f>Dec_2019!D11</f>
        <v>Fowler</v>
      </c>
      <c r="F244" s="228" t="str">
        <f>Dec_2019!E11</f>
        <v>Newport Harriers AC</v>
      </c>
      <c r="G244" s="238" t="str">
        <f>Dec_2019!F11</f>
        <v>SM</v>
      </c>
      <c r="J244" s="225">
        <f>Dec_2019!BJ11</f>
        <v>5</v>
      </c>
      <c r="K244" s="206">
        <f>Dec_2019!BK11</f>
        <v>5.72</v>
      </c>
      <c r="L244" s="228">
        <f>Dec_2019!BL11</f>
        <v>305.72000000000003</v>
      </c>
      <c r="M244" s="228" t="str">
        <f>Dec_2019!BM11</f>
        <v>M00 1500</v>
      </c>
      <c r="N244" s="228">
        <f>Dec_2019!BN11</f>
        <v>1</v>
      </c>
      <c r="O244" s="228">
        <f>Dec_2019!BO11</f>
        <v>305.72000000000003</v>
      </c>
      <c r="P244" s="234">
        <f>Dec_2019!BQ11</f>
        <v>527</v>
      </c>
    </row>
    <row r="245" spans="1:16">
      <c r="A245" s="299" t="s">
        <v>497</v>
      </c>
      <c r="B245" s="386">
        <f t="shared" si="9"/>
        <v>1</v>
      </c>
      <c r="D245" s="237" t="str">
        <f>Dec_2019!C12</f>
        <v>Michael</v>
      </c>
      <c r="E245" s="228" t="str">
        <f>Dec_2019!D12</f>
        <v>Robbins</v>
      </c>
      <c r="F245" s="228" t="str">
        <f>Dec_2019!E12</f>
        <v>Newbury AC</v>
      </c>
      <c r="G245" s="238" t="str">
        <f>Dec_2019!F12</f>
        <v>SM</v>
      </c>
      <c r="J245" s="225">
        <f>Dec_2019!BJ12</f>
        <v>4</v>
      </c>
      <c r="K245" s="206">
        <f>Dec_2019!BK12</f>
        <v>35.78</v>
      </c>
      <c r="L245" s="228">
        <f>Dec_2019!BL12</f>
        <v>275.77999999999997</v>
      </c>
      <c r="M245" s="228" t="str">
        <f>Dec_2019!BM12</f>
        <v>M00 1500</v>
      </c>
      <c r="N245" s="228">
        <f>Dec_2019!BN12</f>
        <v>1</v>
      </c>
      <c r="O245" s="228">
        <f>Dec_2019!BO12</f>
        <v>275.78000000000003</v>
      </c>
      <c r="P245" s="234">
        <f>Dec_2019!BQ12</f>
        <v>707</v>
      </c>
    </row>
    <row r="246" spans="1:16">
      <c r="A246" s="299" t="s">
        <v>497</v>
      </c>
      <c r="B246" s="231">
        <f t="shared" si="9"/>
        <v>4</v>
      </c>
      <c r="D246" s="237" t="str">
        <f>Dec_2019!C27</f>
        <v>Dave</v>
      </c>
      <c r="E246" s="228" t="str">
        <f>Dec_2019!D27</f>
        <v>Awde</v>
      </c>
      <c r="F246" s="228" t="str">
        <f>Dec_2019!E27</f>
        <v>Woking AC</v>
      </c>
      <c r="G246" s="238" t="str">
        <f>Dec_2019!F27</f>
        <v>SM</v>
      </c>
      <c r="J246" s="225">
        <f>Dec_2019!BJ27</f>
        <v>4</v>
      </c>
      <c r="K246" s="206">
        <f>Dec_2019!BK27</f>
        <v>59.83</v>
      </c>
      <c r="L246" s="228">
        <f>Dec_2019!BL27</f>
        <v>299.83</v>
      </c>
      <c r="M246" s="228" t="str">
        <f>Dec_2019!BM27</f>
        <v>M00 1500</v>
      </c>
      <c r="N246" s="228">
        <f>Dec_2019!BN27</f>
        <v>1</v>
      </c>
      <c r="O246" s="228">
        <f>Dec_2019!BO27</f>
        <v>299.83</v>
      </c>
      <c r="P246" s="234">
        <f>Dec_2019!BQ27</f>
        <v>561</v>
      </c>
    </row>
    <row r="247" spans="1:16">
      <c r="A247" s="299" t="s">
        <v>497</v>
      </c>
      <c r="B247" s="231">
        <f t="shared" si="9"/>
        <v>20</v>
      </c>
      <c r="D247" s="237" t="str">
        <f>Dec_2019!C21</f>
        <v>John</v>
      </c>
      <c r="E247" s="228" t="str">
        <f>Dec_2019!D21</f>
        <v>Dickinson</v>
      </c>
      <c r="F247" s="228" t="str">
        <f>Dec_2019!E21</f>
        <v>BMHAC</v>
      </c>
      <c r="G247" s="238" t="str">
        <f>Dec_2019!F21</f>
        <v>M35</v>
      </c>
      <c r="J247" s="225">
        <f>Dec_2019!BJ21</f>
        <v>6</v>
      </c>
      <c r="K247" s="206">
        <f>Dec_2019!BK21</f>
        <v>27.59</v>
      </c>
      <c r="L247" s="228">
        <f>Dec_2019!BL21</f>
        <v>387.59</v>
      </c>
      <c r="M247" s="228" t="str">
        <f>Dec_2019!BM21</f>
        <v>M35 1500</v>
      </c>
      <c r="N247" s="228">
        <f>Dec_2019!BN21</f>
        <v>0.99129999999999996</v>
      </c>
      <c r="O247" s="228">
        <f>Dec_2019!BO21</f>
        <v>384.22</v>
      </c>
      <c r="P247" s="234">
        <f>Dec_2019!BQ21</f>
        <v>174</v>
      </c>
    </row>
    <row r="248" spans="1:16">
      <c r="A248" s="299" t="s">
        <v>497</v>
      </c>
      <c r="B248" s="231">
        <f t="shared" si="9"/>
        <v>10</v>
      </c>
      <c r="D248" s="237" t="str">
        <f>Dec_2019!C22</f>
        <v>Bram</v>
      </c>
      <c r="E248" s="228" t="str">
        <f>Dec_2019!D22</f>
        <v>van Hastenberg</v>
      </c>
      <c r="F248" s="228" t="str">
        <f>Dec_2019!E22</f>
        <v>Holland</v>
      </c>
      <c r="G248" s="238" t="str">
        <f>Dec_2019!F22</f>
        <v>U23</v>
      </c>
      <c r="J248" s="225">
        <f>Dec_2019!BJ22</f>
        <v>5</v>
      </c>
      <c r="K248" s="206">
        <f>Dec_2019!BK22</f>
        <v>37.369999999999997</v>
      </c>
      <c r="L248" s="228">
        <f>Dec_2019!BL22</f>
        <v>337.37</v>
      </c>
      <c r="M248" s="228" t="str">
        <f>Dec_2019!BM22</f>
        <v>M00 1500</v>
      </c>
      <c r="N248" s="228">
        <f>Dec_2019!BN22</f>
        <v>1</v>
      </c>
      <c r="O248" s="228">
        <f>Dec_2019!BO22</f>
        <v>337.37</v>
      </c>
      <c r="P248" s="234">
        <f>Dec_2019!BQ22</f>
        <v>364</v>
      </c>
    </row>
    <row r="249" spans="1:16">
      <c r="A249" s="299" t="s">
        <v>497</v>
      </c>
      <c r="B249" s="231">
        <f t="shared" si="9"/>
        <v>16</v>
      </c>
      <c r="D249" s="237" t="str">
        <f>Dec_2019!C10</f>
        <v xml:space="preserve">James </v>
      </c>
      <c r="E249" s="228" t="str">
        <f>Dec_2019!D10</f>
        <v>Eccles</v>
      </c>
      <c r="F249" s="228" t="str">
        <f>Dec_2019!E10</f>
        <v>Croydon AC</v>
      </c>
      <c r="G249" s="238" t="str">
        <f>Dec_2019!F10</f>
        <v>SM</v>
      </c>
      <c r="J249" s="225">
        <f>Dec_2019!BJ10</f>
        <v>5</v>
      </c>
      <c r="K249" s="206">
        <f>Dec_2019!BK10</f>
        <v>57.19</v>
      </c>
      <c r="L249" s="228">
        <f>Dec_2019!BL10</f>
        <v>357.19</v>
      </c>
      <c r="M249" s="228" t="str">
        <f>Dec_2019!BM10</f>
        <v>M00 1500</v>
      </c>
      <c r="N249" s="228">
        <f>Dec_2019!BN10</f>
        <v>1</v>
      </c>
      <c r="O249" s="228">
        <f>Dec_2019!BO10</f>
        <v>357.19</v>
      </c>
      <c r="P249" s="234">
        <f>Dec_2019!BQ10</f>
        <v>276</v>
      </c>
    </row>
    <row r="250" spans="1:16">
      <c r="A250" s="299" t="s">
        <v>497</v>
      </c>
      <c r="B250" s="231">
        <f t="shared" si="9"/>
        <v>7</v>
      </c>
      <c r="D250" s="237" t="str">
        <f>Dec_2019!C20</f>
        <v>Daniel</v>
      </c>
      <c r="E250" s="228" t="str">
        <f>Dec_2019!D20</f>
        <v>Tuttle</v>
      </c>
      <c r="F250" s="228" t="str">
        <f>Dec_2019!E20</f>
        <v>Newbury AC</v>
      </c>
      <c r="G250" s="238" t="str">
        <f>Dec_2019!F20</f>
        <v>SM</v>
      </c>
      <c r="J250" s="225">
        <f>Dec_2019!BJ20</f>
        <v>5</v>
      </c>
      <c r="K250" s="206">
        <f>Dec_2019!BK20</f>
        <v>18.75</v>
      </c>
      <c r="L250" s="228">
        <f>Dec_2019!BL20</f>
        <v>318.75</v>
      </c>
      <c r="M250" s="228" t="str">
        <f>Dec_2019!BM20</f>
        <v>M00 1500</v>
      </c>
      <c r="N250" s="228">
        <f>Dec_2019!BN20</f>
        <v>1</v>
      </c>
      <c r="O250" s="228">
        <f>Dec_2019!BO20</f>
        <v>318.75</v>
      </c>
      <c r="P250" s="234">
        <f>Dec_2019!BQ20</f>
        <v>457</v>
      </c>
    </row>
    <row r="251" spans="1:16">
      <c r="A251" s="299" t="s">
        <v>497</v>
      </c>
      <c r="B251" s="217">
        <f t="shared" si="9"/>
        <v>2</v>
      </c>
      <c r="D251" s="209" t="str">
        <f>Dec_2019!C14</f>
        <v>Jenny</v>
      </c>
      <c r="E251" s="205" t="str">
        <f>Dec_2019!D14</f>
        <v>O'Connor</v>
      </c>
      <c r="F251" s="205" t="str">
        <f>Dec_2019!E14</f>
        <v>Newbury AC</v>
      </c>
      <c r="G251" s="210" t="str">
        <f>Dec_2019!F14</f>
        <v>W45</v>
      </c>
      <c r="J251" s="225">
        <f>Dec_2019!BJ14</f>
        <v>6</v>
      </c>
      <c r="K251" s="206">
        <f>Dec_2019!BK14</f>
        <v>9.2200000000000006</v>
      </c>
      <c r="L251" s="205">
        <f>Dec_2019!BL14</f>
        <v>369.22</v>
      </c>
      <c r="M251" s="205" t="str">
        <f>Dec_2019!BM14</f>
        <v>W45 1500</v>
      </c>
      <c r="N251" s="205">
        <f>Dec_2019!BN14</f>
        <v>0.9042</v>
      </c>
      <c r="O251" s="205">
        <f>Dec_2019!BO14</f>
        <v>333.85</v>
      </c>
      <c r="P251" s="233">
        <f>Dec_2019!BQ14</f>
        <v>617</v>
      </c>
    </row>
    <row r="252" spans="1:16" ht="16.5" thickBot="1">
      <c r="A252" s="299" t="s">
        <v>497</v>
      </c>
      <c r="B252" s="218">
        <f t="shared" si="9"/>
        <v>9</v>
      </c>
      <c r="D252" s="211" t="str">
        <f>Dec_2019!C15</f>
        <v>Janet</v>
      </c>
      <c r="E252" s="212" t="str">
        <f>Dec_2019!D15</f>
        <v>Dickinson</v>
      </c>
      <c r="F252" s="212" t="str">
        <f>Dec_2019!E15</f>
        <v>Bournemouth AC</v>
      </c>
      <c r="G252" s="213" t="str">
        <f>Dec_2019!F15</f>
        <v>W50</v>
      </c>
      <c r="J252" s="226">
        <f>Dec_2019!BJ15</f>
        <v>7</v>
      </c>
      <c r="K252" s="227">
        <f>Dec_2019!BK15</f>
        <v>17.45</v>
      </c>
      <c r="L252" s="212">
        <f>Dec_2019!BL15</f>
        <v>437.45</v>
      </c>
      <c r="M252" s="212" t="str">
        <f>Dec_2019!BM15</f>
        <v>W50 1500</v>
      </c>
      <c r="N252" s="212">
        <f>Dec_2019!BN15</f>
        <v>0.86270000000000002</v>
      </c>
      <c r="O252" s="212">
        <f>Dec_2019!BO15</f>
        <v>377.39</v>
      </c>
      <c r="P252" s="259">
        <f>Dec_2019!BQ15</f>
        <v>390</v>
      </c>
    </row>
  </sheetData>
  <autoFilter ref="A2:CD252" xr:uid="{224E730E-D597-4344-AAD8-0BF5F03849EA}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AE86-C67D-4B0A-9D45-32ACA3896659}">
  <dimension ref="A1:B31"/>
  <sheetViews>
    <sheetView zoomScale="90" zoomScaleNormal="90" workbookViewId="0">
      <selection activeCell="C4" sqref="C4"/>
    </sheetView>
  </sheetViews>
  <sheetFormatPr defaultRowHeight="12"/>
  <sheetData>
    <row r="1" spans="1:2">
      <c r="A1" s="311">
        <v>1</v>
      </c>
      <c r="B1" t="s">
        <v>501</v>
      </c>
    </row>
    <row r="2" spans="1:2">
      <c r="A2" s="311">
        <v>2</v>
      </c>
      <c r="B2" t="s">
        <v>502</v>
      </c>
    </row>
    <row r="3" spans="1:2">
      <c r="A3" s="311">
        <v>3</v>
      </c>
      <c r="B3" t="s">
        <v>503</v>
      </c>
    </row>
    <row r="4" spans="1:2">
      <c r="A4" s="311">
        <v>4</v>
      </c>
      <c r="B4" t="s">
        <v>504</v>
      </c>
    </row>
    <row r="6" spans="1:2">
      <c r="A6" s="312">
        <v>1</v>
      </c>
      <c r="B6" t="s">
        <v>505</v>
      </c>
    </row>
    <row r="7" spans="1:2">
      <c r="A7" s="399">
        <v>2</v>
      </c>
      <c r="B7" s="400" t="s">
        <v>506</v>
      </c>
    </row>
    <row r="8" spans="1:2">
      <c r="A8" s="312">
        <v>3</v>
      </c>
      <c r="B8" t="s">
        <v>507</v>
      </c>
    </row>
    <row r="10" spans="1:2">
      <c r="A10" s="313">
        <v>1</v>
      </c>
      <c r="B10" t="s">
        <v>508</v>
      </c>
    </row>
    <row r="11" spans="1:2">
      <c r="A11" s="313">
        <v>2</v>
      </c>
      <c r="B11" t="s">
        <v>509</v>
      </c>
    </row>
    <row r="12" spans="1:2">
      <c r="A12" s="401">
        <v>3</v>
      </c>
      <c r="B12" s="400" t="s">
        <v>510</v>
      </c>
    </row>
    <row r="14" spans="1:2">
      <c r="A14" s="314">
        <v>1</v>
      </c>
      <c r="B14" t="s">
        <v>511</v>
      </c>
    </row>
    <row r="15" spans="1:2">
      <c r="A15" s="314">
        <v>2</v>
      </c>
      <c r="B15" t="s">
        <v>512</v>
      </c>
    </row>
    <row r="16" spans="1:2">
      <c r="A16" s="314">
        <v>3</v>
      </c>
      <c r="B16" t="s">
        <v>513</v>
      </c>
    </row>
    <row r="17" spans="1:2">
      <c r="A17" s="314">
        <v>4</v>
      </c>
      <c r="B17" t="s">
        <v>514</v>
      </c>
    </row>
    <row r="19" spans="1:2">
      <c r="A19" s="315">
        <v>1</v>
      </c>
      <c r="B19" t="s">
        <v>515</v>
      </c>
    </row>
    <row r="20" spans="1:2">
      <c r="A20" s="315">
        <v>2</v>
      </c>
      <c r="B20" t="s">
        <v>516</v>
      </c>
    </row>
    <row r="21" spans="1:2">
      <c r="A21" s="315">
        <v>3</v>
      </c>
      <c r="B21" t="s">
        <v>517</v>
      </c>
    </row>
    <row r="22" spans="1:2">
      <c r="A22" s="315">
        <v>4</v>
      </c>
      <c r="B22" t="s">
        <v>518</v>
      </c>
    </row>
    <row r="24" spans="1:2">
      <c r="A24" s="316">
        <v>1</v>
      </c>
      <c r="B24" t="s">
        <v>519</v>
      </c>
    </row>
    <row r="25" spans="1:2">
      <c r="A25" s="316">
        <v>2</v>
      </c>
      <c r="B25" t="s">
        <v>520</v>
      </c>
    </row>
    <row r="26" spans="1:2">
      <c r="A26" s="316">
        <v>3</v>
      </c>
      <c r="B26" t="s">
        <v>521</v>
      </c>
    </row>
    <row r="28" spans="1:2">
      <c r="A28" s="317">
        <v>1</v>
      </c>
      <c r="B28" t="s">
        <v>522</v>
      </c>
    </row>
    <row r="29" spans="1:2">
      <c r="A29" s="317">
        <v>2</v>
      </c>
      <c r="B29" t="s">
        <v>523</v>
      </c>
    </row>
    <row r="30" spans="1:2">
      <c r="A30" s="317">
        <v>3</v>
      </c>
      <c r="B30" t="s">
        <v>524</v>
      </c>
    </row>
    <row r="31" spans="1:2">
      <c r="A31" s="317">
        <v>4</v>
      </c>
      <c r="B31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topLeftCell="A65" workbookViewId="0">
      <selection activeCell="J32" sqref="J32"/>
    </sheetView>
  </sheetViews>
  <sheetFormatPr defaultRowHeight="12"/>
  <cols>
    <col min="1" max="16384" width="9.140625" style="14"/>
  </cols>
  <sheetData>
    <row r="1" spans="1:2">
      <c r="A1" s="60" t="s">
        <v>222</v>
      </c>
      <c r="B1" s="57">
        <v>1</v>
      </c>
    </row>
    <row r="2" spans="1:2">
      <c r="A2" s="60" t="s">
        <v>224</v>
      </c>
      <c r="B2" s="57">
        <v>1</v>
      </c>
    </row>
    <row r="3" spans="1:2">
      <c r="A3" s="60" t="s">
        <v>223</v>
      </c>
      <c r="B3" s="57">
        <v>1</v>
      </c>
    </row>
    <row r="4" spans="1:2">
      <c r="A4" s="60" t="s">
        <v>230</v>
      </c>
      <c r="B4" s="57">
        <v>1</v>
      </c>
    </row>
    <row r="5" spans="1:2">
      <c r="A5" s="60" t="s">
        <v>226</v>
      </c>
      <c r="B5" s="57">
        <v>1</v>
      </c>
    </row>
    <row r="6" spans="1:2">
      <c r="A6" s="60" t="s">
        <v>225</v>
      </c>
      <c r="B6" s="57">
        <v>1</v>
      </c>
    </row>
    <row r="7" spans="1:2">
      <c r="A7" s="60" t="s">
        <v>231</v>
      </c>
      <c r="B7" s="57">
        <v>1</v>
      </c>
    </row>
    <row r="8" spans="1:2">
      <c r="A8" s="60" t="s">
        <v>228</v>
      </c>
      <c r="B8" s="57">
        <v>1</v>
      </c>
    </row>
    <row r="9" spans="1:2">
      <c r="A9" s="60" t="s">
        <v>227</v>
      </c>
      <c r="B9" s="57">
        <v>1</v>
      </c>
    </row>
    <row r="10" spans="1:2">
      <c r="A10" s="60" t="s">
        <v>229</v>
      </c>
      <c r="B10" s="57">
        <v>1</v>
      </c>
    </row>
    <row r="11" spans="1:2">
      <c r="A11" s="60" t="s">
        <v>212</v>
      </c>
      <c r="B11" s="58">
        <v>0.9869</v>
      </c>
    </row>
    <row r="12" spans="1:2">
      <c r="A12" s="60" t="s">
        <v>214</v>
      </c>
      <c r="B12" s="58">
        <v>0.99129999999999996</v>
      </c>
    </row>
    <row r="13" spans="1:2">
      <c r="A13" s="60" t="s">
        <v>213</v>
      </c>
      <c r="B13" s="58">
        <v>0.96540000000000004</v>
      </c>
    </row>
    <row r="14" spans="1:2">
      <c r="A14" s="60" t="s">
        <v>220</v>
      </c>
      <c r="B14" s="58">
        <v>1.0143</v>
      </c>
    </row>
    <row r="15" spans="1:2">
      <c r="A15" s="60" t="s">
        <v>216</v>
      </c>
      <c r="B15" s="58">
        <v>1.026</v>
      </c>
    </row>
    <row r="16" spans="1:2">
      <c r="A16" s="60" t="s">
        <v>215</v>
      </c>
      <c r="B16" s="58">
        <v>0.99009999999999998</v>
      </c>
    </row>
    <row r="17" spans="1:2">
      <c r="A17" s="60" t="s">
        <v>221</v>
      </c>
      <c r="B17" s="58">
        <v>1.0125999999999999</v>
      </c>
    </row>
    <row r="18" spans="1:2">
      <c r="A18" s="60" t="s">
        <v>218</v>
      </c>
      <c r="B18" s="58">
        <v>1.0317000000000001</v>
      </c>
    </row>
    <row r="19" spans="1:2">
      <c r="A19" s="60" t="s">
        <v>217</v>
      </c>
      <c r="B19" s="58">
        <v>1.0167999999999999</v>
      </c>
    </row>
    <row r="20" spans="1:2">
      <c r="A20" s="60" t="s">
        <v>219</v>
      </c>
      <c r="B20" s="58">
        <v>1.0371999999999999</v>
      </c>
    </row>
    <row r="21" spans="1:2">
      <c r="A21" s="60" t="s">
        <v>232</v>
      </c>
      <c r="B21" s="59">
        <v>0.95779999999999998</v>
      </c>
    </row>
    <row r="22" spans="1:2">
      <c r="A22" s="60" t="s">
        <v>234</v>
      </c>
      <c r="B22" s="59">
        <v>0.95189999999999997</v>
      </c>
    </row>
    <row r="23" spans="1:2">
      <c r="A23" s="60" t="s">
        <v>233</v>
      </c>
      <c r="B23" s="59">
        <v>0.93540000000000001</v>
      </c>
    </row>
    <row r="24" spans="1:2">
      <c r="A24" s="60" t="s">
        <v>240</v>
      </c>
      <c r="B24" s="59">
        <v>1.1013999999999999</v>
      </c>
    </row>
    <row r="25" spans="1:2">
      <c r="A25" s="60" t="s">
        <v>236</v>
      </c>
      <c r="B25" s="59">
        <v>1.0486</v>
      </c>
    </row>
    <row r="26" spans="1:2">
      <c r="A26" s="60" t="s">
        <v>235</v>
      </c>
      <c r="B26" s="59">
        <v>0.9526</v>
      </c>
    </row>
    <row r="27" spans="1:2">
      <c r="A27" s="60" t="s">
        <v>241</v>
      </c>
      <c r="B27" s="59">
        <v>1.0862000000000001</v>
      </c>
    </row>
    <row r="28" spans="1:2">
      <c r="A28" s="60" t="s">
        <v>238</v>
      </c>
      <c r="B28" s="59">
        <v>1.0899000000000001</v>
      </c>
    </row>
    <row r="29" spans="1:2">
      <c r="A29" s="60" t="s">
        <v>237</v>
      </c>
      <c r="B29" s="59">
        <v>1.0772999999999999</v>
      </c>
    </row>
    <row r="30" spans="1:2">
      <c r="A30" s="60" t="s">
        <v>239</v>
      </c>
      <c r="B30" s="59">
        <v>1.1136999999999999</v>
      </c>
    </row>
    <row r="31" spans="1:2">
      <c r="A31" s="60" t="s">
        <v>242</v>
      </c>
      <c r="B31" s="59">
        <v>0.92869999999999997</v>
      </c>
    </row>
    <row r="32" spans="1:2">
      <c r="A32" s="60" t="s">
        <v>244</v>
      </c>
      <c r="B32" s="59">
        <v>0.91249999999999998</v>
      </c>
    </row>
    <row r="33" spans="1:2">
      <c r="A33" s="60" t="s">
        <v>243</v>
      </c>
      <c r="B33" s="59">
        <v>0.90539999999999998</v>
      </c>
    </row>
    <row r="34" spans="1:2">
      <c r="A34" s="60" t="s">
        <v>250</v>
      </c>
      <c r="B34" s="59">
        <v>1.2049000000000001</v>
      </c>
    </row>
    <row r="35" spans="1:2">
      <c r="A35" s="60" t="s">
        <v>246</v>
      </c>
      <c r="B35" s="59">
        <v>1.1022000000000001</v>
      </c>
    </row>
    <row r="36" spans="1:2">
      <c r="A36" s="60" t="s">
        <v>245</v>
      </c>
      <c r="B36" s="59">
        <v>0.91510000000000002</v>
      </c>
    </row>
    <row r="37" spans="1:2">
      <c r="A37" s="60" t="s">
        <v>251</v>
      </c>
      <c r="B37" s="59">
        <v>1.1716</v>
      </c>
    </row>
    <row r="38" spans="1:2">
      <c r="A38" s="60" t="s">
        <v>248</v>
      </c>
      <c r="B38" s="59">
        <v>1.1551</v>
      </c>
    </row>
    <row r="39" spans="1:2">
      <c r="A39" s="60" t="s">
        <v>247</v>
      </c>
      <c r="B39" s="59">
        <v>1.1480999999999999</v>
      </c>
    </row>
    <row r="40" spans="1:2">
      <c r="A40" s="60" t="s">
        <v>249</v>
      </c>
      <c r="B40" s="59">
        <v>1.2022999999999999</v>
      </c>
    </row>
    <row r="41" spans="1:2">
      <c r="A41" s="60" t="s">
        <v>252</v>
      </c>
      <c r="B41" s="59">
        <v>0.89959999999999996</v>
      </c>
    </row>
    <row r="42" spans="1:2">
      <c r="A42" s="60" t="s">
        <v>254</v>
      </c>
      <c r="B42" s="59">
        <v>0.87309999999999999</v>
      </c>
    </row>
    <row r="43" spans="1:2">
      <c r="A43" s="60" t="s">
        <v>253</v>
      </c>
      <c r="B43" s="59">
        <v>0.87539999999999996</v>
      </c>
    </row>
    <row r="44" spans="1:2">
      <c r="A44" s="60" t="s">
        <v>260</v>
      </c>
      <c r="B44" s="59">
        <v>1.0218</v>
      </c>
    </row>
    <row r="45" spans="1:2">
      <c r="A45" s="60" t="s">
        <v>256</v>
      </c>
      <c r="B45" s="59">
        <v>1.1617</v>
      </c>
    </row>
    <row r="46" spans="1:2">
      <c r="A46" s="60" t="s">
        <v>255</v>
      </c>
      <c r="B46" s="59">
        <v>0.96040000000000003</v>
      </c>
    </row>
    <row r="47" spans="1:2">
      <c r="A47" s="60" t="s">
        <v>261</v>
      </c>
      <c r="B47" s="59">
        <v>1.2278</v>
      </c>
    </row>
    <row r="48" spans="1:2">
      <c r="A48" s="60" t="s">
        <v>258</v>
      </c>
      <c r="B48" s="59">
        <v>1.2285999999999999</v>
      </c>
    </row>
    <row r="49" spans="1:2">
      <c r="A49" s="60" t="s">
        <v>257</v>
      </c>
      <c r="B49" s="59">
        <v>1.2272000000000001</v>
      </c>
    </row>
    <row r="50" spans="1:2">
      <c r="A50" s="60" t="s">
        <v>259</v>
      </c>
      <c r="B50" s="59">
        <v>1.1720999999999999</v>
      </c>
    </row>
    <row r="51" spans="1:2">
      <c r="A51" s="60" t="s">
        <v>262</v>
      </c>
      <c r="B51" s="59">
        <v>0.87050000000000005</v>
      </c>
    </row>
    <row r="52" spans="1:2">
      <c r="A52" s="60" t="s">
        <v>264</v>
      </c>
      <c r="B52" s="59">
        <v>0.8337</v>
      </c>
    </row>
    <row r="53" spans="1:2">
      <c r="A53" s="60" t="s">
        <v>263</v>
      </c>
      <c r="B53" s="59">
        <v>0.84540000000000004</v>
      </c>
    </row>
    <row r="54" spans="1:2">
      <c r="A54" s="60" t="s">
        <v>270</v>
      </c>
      <c r="B54" s="59">
        <v>1.1103000000000001</v>
      </c>
    </row>
    <row r="55" spans="1:2">
      <c r="A55" s="60" t="s">
        <v>266</v>
      </c>
      <c r="B55" s="59">
        <v>1.228</v>
      </c>
    </row>
    <row r="56" spans="1:2">
      <c r="A56" s="60" t="s">
        <v>265</v>
      </c>
      <c r="B56" s="59">
        <v>0.92290000000000005</v>
      </c>
    </row>
    <row r="57" spans="1:2">
      <c r="A57" s="60" t="s">
        <v>271</v>
      </c>
      <c r="B57" s="59">
        <v>1.3380000000000001</v>
      </c>
    </row>
    <row r="58" spans="1:2">
      <c r="A58" s="60" t="s">
        <v>268</v>
      </c>
      <c r="B58" s="59">
        <v>1.3121</v>
      </c>
    </row>
    <row r="59" spans="1:2">
      <c r="A59" s="60" t="s">
        <v>267</v>
      </c>
      <c r="B59" s="59">
        <v>1.3182</v>
      </c>
    </row>
    <row r="60" spans="1:2">
      <c r="A60" s="60" t="s">
        <v>269</v>
      </c>
      <c r="B60" s="59">
        <v>1.2706</v>
      </c>
    </row>
    <row r="61" spans="1:2">
      <c r="A61" s="60" t="s">
        <v>272</v>
      </c>
      <c r="B61" s="59">
        <v>0.84140000000000004</v>
      </c>
    </row>
    <row r="62" spans="1:2">
      <c r="A62" s="60" t="s">
        <v>274</v>
      </c>
      <c r="B62" s="59">
        <v>0.79390000000000005</v>
      </c>
    </row>
    <row r="63" spans="1:2">
      <c r="A63" s="60" t="s">
        <v>273</v>
      </c>
      <c r="B63" s="59">
        <v>0.81540000000000001</v>
      </c>
    </row>
    <row r="64" spans="1:2">
      <c r="A64" s="60" t="s">
        <v>280</v>
      </c>
      <c r="B64" s="59">
        <v>1.0628</v>
      </c>
    </row>
    <row r="65" spans="1:2">
      <c r="A65" s="60" t="s">
        <v>276</v>
      </c>
      <c r="B65" s="59">
        <v>1.3025</v>
      </c>
    </row>
    <row r="66" spans="1:2">
      <c r="A66" s="60" t="s">
        <v>275</v>
      </c>
      <c r="B66" s="59">
        <v>0.9012</v>
      </c>
    </row>
    <row r="67" spans="1:2">
      <c r="A67" s="60" t="s">
        <v>281</v>
      </c>
      <c r="B67" s="59">
        <v>1.4139999999999999</v>
      </c>
    </row>
    <row r="68" spans="1:2">
      <c r="A68" s="60" t="s">
        <v>278</v>
      </c>
      <c r="B68" s="59">
        <v>1.4077999999999999</v>
      </c>
    </row>
    <row r="69" spans="1:2">
      <c r="A69" s="60" t="s">
        <v>277</v>
      </c>
      <c r="B69" s="59">
        <v>1.4236</v>
      </c>
    </row>
    <row r="70" spans="1:2">
      <c r="A70" s="60" t="s">
        <v>279</v>
      </c>
      <c r="B70" s="59">
        <v>1.2482</v>
      </c>
    </row>
    <row r="71" spans="1:2">
      <c r="A71" s="60" t="s">
        <v>282</v>
      </c>
      <c r="B71" s="59">
        <v>0.81110000000000004</v>
      </c>
    </row>
    <row r="72" spans="1:2">
      <c r="A72" s="60" t="s">
        <v>284</v>
      </c>
      <c r="B72" s="59">
        <v>0.75290000000000001</v>
      </c>
    </row>
    <row r="73" spans="1:2">
      <c r="A73" s="60" t="s">
        <v>283</v>
      </c>
      <c r="B73" s="59">
        <v>0.78359999999999996</v>
      </c>
    </row>
    <row r="74" spans="1:2">
      <c r="A74" s="60" t="s">
        <v>290</v>
      </c>
      <c r="B74" s="59">
        <v>1.1637</v>
      </c>
    </row>
    <row r="75" spans="1:2">
      <c r="A75" s="60" t="s">
        <v>286</v>
      </c>
      <c r="B75" s="59">
        <v>1.3869</v>
      </c>
    </row>
    <row r="76" spans="1:2">
      <c r="A76" s="60" t="s">
        <v>285</v>
      </c>
      <c r="B76" s="59">
        <v>0.86370000000000002</v>
      </c>
    </row>
    <row r="77" spans="1:2">
      <c r="A77" s="60" t="s">
        <v>291</v>
      </c>
      <c r="B77" s="59">
        <v>1.5620000000000001</v>
      </c>
    </row>
    <row r="78" spans="1:2">
      <c r="A78" s="60" t="s">
        <v>288</v>
      </c>
      <c r="B78" s="59">
        <v>1.5185999999999999</v>
      </c>
    </row>
    <row r="79" spans="1:2">
      <c r="A79" s="60" t="s">
        <v>287</v>
      </c>
      <c r="B79" s="59">
        <v>1.5475000000000001</v>
      </c>
    </row>
    <row r="80" spans="1:2">
      <c r="A80" s="60" t="s">
        <v>289</v>
      </c>
      <c r="B80" s="59">
        <v>1.3607</v>
      </c>
    </row>
    <row r="81" spans="1:2">
      <c r="A81" s="60" t="s">
        <v>292</v>
      </c>
      <c r="B81" s="59">
        <v>0.7782</v>
      </c>
    </row>
    <row r="82" spans="1:2">
      <c r="A82" s="60" t="s">
        <v>294</v>
      </c>
      <c r="B82" s="59">
        <v>0.70789999999999997</v>
      </c>
    </row>
    <row r="83" spans="1:2">
      <c r="A83" s="60" t="s">
        <v>293</v>
      </c>
      <c r="B83" s="59">
        <v>0.746</v>
      </c>
    </row>
    <row r="84" spans="1:2">
      <c r="A84" s="60" t="s">
        <v>300</v>
      </c>
      <c r="B84" s="59">
        <v>1.2781</v>
      </c>
    </row>
    <row r="85" spans="1:2">
      <c r="A85" s="60" t="s">
        <v>296</v>
      </c>
      <c r="B85" s="59">
        <v>1.4832000000000001</v>
      </c>
    </row>
    <row r="86" spans="1:2">
      <c r="A86" s="60" t="s">
        <v>295</v>
      </c>
      <c r="B86" s="59">
        <v>1.022</v>
      </c>
    </row>
    <row r="87" spans="1:2">
      <c r="A87" s="60" t="s">
        <v>301</v>
      </c>
      <c r="B87" s="59">
        <v>1.6800999999999999</v>
      </c>
    </row>
    <row r="88" spans="1:2">
      <c r="A88" s="60" t="s">
        <v>298</v>
      </c>
      <c r="B88" s="59">
        <v>1.6482000000000001</v>
      </c>
    </row>
    <row r="89" spans="1:2">
      <c r="A89" s="60" t="s">
        <v>297</v>
      </c>
      <c r="B89" s="59">
        <v>1.6949000000000001</v>
      </c>
    </row>
    <row r="90" spans="1:2">
      <c r="A90" s="60" t="s">
        <v>299</v>
      </c>
      <c r="B90" s="59">
        <v>1.2806</v>
      </c>
    </row>
    <row r="91" spans="1:2">
      <c r="A91" s="60" t="s">
        <v>302</v>
      </c>
      <c r="B91" s="59">
        <v>0.7409</v>
      </c>
    </row>
    <row r="92" spans="1:2">
      <c r="A92" s="60" t="s">
        <v>304</v>
      </c>
      <c r="B92" s="59">
        <v>0.65559999999999996</v>
      </c>
    </row>
    <row r="93" spans="1:2">
      <c r="A93" s="60" t="s">
        <v>303</v>
      </c>
      <c r="B93" s="59">
        <v>0.69840000000000002</v>
      </c>
    </row>
    <row r="94" spans="1:2">
      <c r="A94" s="60" t="s">
        <v>310</v>
      </c>
      <c r="B94" s="59">
        <v>1.4332</v>
      </c>
    </row>
    <row r="95" spans="1:2">
      <c r="A95" s="60" t="s">
        <v>306</v>
      </c>
      <c r="B95" s="59">
        <v>1.5943000000000001</v>
      </c>
    </row>
    <row r="96" spans="1:2">
      <c r="A96" s="60" t="s">
        <v>305</v>
      </c>
      <c r="B96" s="59">
        <v>0.98450000000000004</v>
      </c>
    </row>
    <row r="97" spans="1:2">
      <c r="A97" s="60" t="s">
        <v>311</v>
      </c>
      <c r="B97" s="59">
        <v>1.8932</v>
      </c>
    </row>
    <row r="98" spans="1:2">
      <c r="A98" s="60" t="s">
        <v>308</v>
      </c>
      <c r="B98" s="59">
        <v>1.8021</v>
      </c>
    </row>
    <row r="99" spans="1:2">
      <c r="A99" s="60" t="s">
        <v>307</v>
      </c>
      <c r="B99" s="59">
        <v>1.8733</v>
      </c>
    </row>
    <row r="100" spans="1:2">
      <c r="A100" s="60" t="s">
        <v>309</v>
      </c>
      <c r="B100" s="59">
        <v>1.3993</v>
      </c>
    </row>
  </sheetData>
  <sortState xmlns:xlrd2="http://schemas.microsoft.com/office/spreadsheetml/2017/richdata2" ref="A1:B100">
    <sortCondition ref="A1:A1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8"/>
  <sheetViews>
    <sheetView topLeftCell="A61" workbookViewId="0">
      <selection activeCell="J32" sqref="J32"/>
    </sheetView>
  </sheetViews>
  <sheetFormatPr defaultColWidth="8.85546875" defaultRowHeight="15"/>
  <cols>
    <col min="1" max="1" width="9.42578125" style="49" customWidth="1"/>
    <col min="2" max="2" width="7.85546875" style="50" customWidth="1"/>
    <col min="3" max="3" width="12" style="47" customWidth="1"/>
    <col min="4" max="4" width="9.85546875" style="47" customWidth="1"/>
    <col min="5" max="5" width="9.140625" style="47" customWidth="1"/>
    <col min="6" max="6" width="8.42578125" style="47" customWidth="1"/>
    <col min="7" max="7" width="8.28515625" style="47" customWidth="1"/>
    <col min="8" max="8" width="8.85546875" style="47"/>
    <col min="9" max="9" width="6.42578125" style="47" customWidth="1"/>
    <col min="10" max="13" width="6.85546875" style="47" customWidth="1"/>
    <col min="14" max="14" width="7.85546875" style="47" customWidth="1"/>
    <col min="15" max="16" width="6.42578125" style="47" customWidth="1"/>
    <col min="17" max="17" width="7.42578125" style="47" customWidth="1"/>
    <col min="18" max="18" width="8.7109375" style="47" customWidth="1"/>
    <col min="19" max="19" width="9.85546875" style="47" customWidth="1"/>
    <col min="20" max="20" width="9.7109375" style="47" customWidth="1"/>
    <col min="21" max="21" width="8.42578125" style="47" customWidth="1"/>
    <col min="22" max="22" width="10.7109375" style="47" customWidth="1"/>
    <col min="23" max="23" width="10" style="47" customWidth="1"/>
    <col min="24" max="24" width="10.85546875" style="47" customWidth="1"/>
    <col min="25" max="25" width="11.28515625" style="47" customWidth="1"/>
    <col min="26" max="26" width="9.140625" style="47" customWidth="1"/>
    <col min="27" max="27" width="8.42578125" style="47" customWidth="1"/>
    <col min="28" max="28" width="1.7109375" style="47" bestFit="1" customWidth="1"/>
    <col min="29" max="29" width="7.7109375" style="47" customWidth="1"/>
    <col min="30" max="30" width="8.140625" style="47" customWidth="1"/>
    <col min="31" max="16384" width="8.85546875" style="47"/>
  </cols>
  <sheetData>
    <row r="1" spans="1:28">
      <c r="A1" s="51" t="s">
        <v>52</v>
      </c>
      <c r="B1" s="46">
        <v>1</v>
      </c>
      <c r="AB1" s="47" t="s">
        <v>27</v>
      </c>
    </row>
    <row r="2" spans="1:28">
      <c r="A2" s="51" t="s">
        <v>56</v>
      </c>
      <c r="B2" s="46">
        <v>1</v>
      </c>
    </row>
    <row r="3" spans="1:28">
      <c r="A3" s="51" t="s">
        <v>53</v>
      </c>
      <c r="B3" s="46">
        <v>1</v>
      </c>
    </row>
    <row r="4" spans="1:28">
      <c r="A4" s="51" t="s">
        <v>54</v>
      </c>
      <c r="B4" s="46">
        <v>1</v>
      </c>
    </row>
    <row r="5" spans="1:28">
      <c r="A5" s="51" t="s">
        <v>55</v>
      </c>
      <c r="B5" s="46">
        <v>1</v>
      </c>
    </row>
    <row r="6" spans="1:28">
      <c r="A6" s="51" t="s">
        <v>62</v>
      </c>
      <c r="B6" s="46">
        <v>1</v>
      </c>
    </row>
    <row r="7" spans="1:28">
      <c r="A7" s="51" t="s">
        <v>58</v>
      </c>
      <c r="B7" s="46">
        <v>1</v>
      </c>
    </row>
    <row r="8" spans="1:28">
      <c r="A8" s="51" t="s">
        <v>57</v>
      </c>
      <c r="B8" s="46">
        <v>1</v>
      </c>
    </row>
    <row r="9" spans="1:28">
      <c r="A9" s="51" t="s">
        <v>63</v>
      </c>
      <c r="B9" s="46">
        <v>1</v>
      </c>
    </row>
    <row r="10" spans="1:28">
      <c r="A10" s="51" t="s">
        <v>60</v>
      </c>
      <c r="B10" s="46">
        <v>1</v>
      </c>
    </row>
    <row r="11" spans="1:28">
      <c r="A11" s="51" t="s">
        <v>59</v>
      </c>
      <c r="B11" s="46">
        <v>1</v>
      </c>
    </row>
    <row r="12" spans="1:28">
      <c r="A12" s="51" t="s">
        <v>61</v>
      </c>
      <c r="B12" s="46">
        <v>1</v>
      </c>
    </row>
    <row r="13" spans="1:28">
      <c r="A13" s="51" t="s">
        <v>64</v>
      </c>
      <c r="B13" s="46">
        <v>0.99</v>
      </c>
      <c r="AA13" s="47" t="s">
        <v>27</v>
      </c>
    </row>
    <row r="14" spans="1:28">
      <c r="A14" s="51" t="s">
        <v>68</v>
      </c>
      <c r="B14" s="46">
        <v>0.98719999999999997</v>
      </c>
    </row>
    <row r="15" spans="1:28">
      <c r="A15" s="51" t="s">
        <v>65</v>
      </c>
      <c r="B15" s="46">
        <v>0.97019999999999995</v>
      </c>
    </row>
    <row r="16" spans="1:28">
      <c r="A16" s="51" t="s">
        <v>66</v>
      </c>
      <c r="B16" s="46">
        <v>0.97989999999999999</v>
      </c>
    </row>
    <row r="17" spans="1:26">
      <c r="A17" s="51" t="s">
        <v>67</v>
      </c>
      <c r="B17" s="46">
        <v>0.99509999999999998</v>
      </c>
    </row>
    <row r="18" spans="1:26">
      <c r="A18" s="51" t="s">
        <v>74</v>
      </c>
      <c r="B18" s="46">
        <v>1.0367999999999999</v>
      </c>
    </row>
    <row r="19" spans="1:26">
      <c r="A19" s="51" t="s">
        <v>70</v>
      </c>
      <c r="B19" s="46">
        <v>1.0511999999999999</v>
      </c>
    </row>
    <row r="20" spans="1:26">
      <c r="A20" s="51" t="s">
        <v>69</v>
      </c>
      <c r="B20" s="46">
        <v>0.98519999999999996</v>
      </c>
    </row>
    <row r="21" spans="1:26">
      <c r="A21" s="51" t="s">
        <v>75</v>
      </c>
      <c r="B21" s="46">
        <v>1.0621</v>
      </c>
    </row>
    <row r="22" spans="1:26">
      <c r="A22" s="51" t="s">
        <v>72</v>
      </c>
      <c r="B22" s="46">
        <v>1.05</v>
      </c>
    </row>
    <row r="23" spans="1:26">
      <c r="A23" s="51" t="s">
        <v>71</v>
      </c>
      <c r="B23" s="46">
        <v>1.0820000000000001</v>
      </c>
    </row>
    <row r="24" spans="1:26">
      <c r="A24" s="51" t="s">
        <v>73</v>
      </c>
      <c r="B24" s="46">
        <v>1.0367999999999999</v>
      </c>
    </row>
    <row r="25" spans="1:26">
      <c r="A25" s="51" t="s">
        <v>76</v>
      </c>
      <c r="B25" s="48">
        <v>0.95479999999999998</v>
      </c>
      <c r="Z25" s="47" t="s">
        <v>27</v>
      </c>
    </row>
    <row r="26" spans="1:26">
      <c r="A26" s="51" t="s">
        <v>80</v>
      </c>
      <c r="B26" s="48">
        <v>0.94569999999999999</v>
      </c>
    </row>
    <row r="27" spans="1:26">
      <c r="A27" s="51" t="s">
        <v>77</v>
      </c>
      <c r="B27" s="48">
        <v>0.93420000000000003</v>
      </c>
    </row>
    <row r="28" spans="1:26">
      <c r="A28" s="51" t="s">
        <v>78</v>
      </c>
      <c r="B28" s="48">
        <v>0.93910000000000005</v>
      </c>
    </row>
    <row r="29" spans="1:26">
      <c r="A29" s="51" t="s">
        <v>79</v>
      </c>
      <c r="B29" s="48">
        <v>0.95369999999999999</v>
      </c>
    </row>
    <row r="30" spans="1:26">
      <c r="A30" s="51" t="s">
        <v>86</v>
      </c>
      <c r="B30" s="48">
        <v>1.115</v>
      </c>
    </row>
    <row r="31" spans="1:26">
      <c r="A31" s="51" t="s">
        <v>82</v>
      </c>
      <c r="B31" s="48">
        <v>1.1035999999999999</v>
      </c>
    </row>
    <row r="32" spans="1:26">
      <c r="A32" s="51" t="s">
        <v>81</v>
      </c>
      <c r="B32" s="48">
        <v>1.1834</v>
      </c>
    </row>
    <row r="33" spans="1:25">
      <c r="A33" s="51" t="s">
        <v>87</v>
      </c>
      <c r="B33" s="48">
        <v>1.1475</v>
      </c>
    </row>
    <row r="34" spans="1:25">
      <c r="A34" s="51" t="s">
        <v>84</v>
      </c>
      <c r="B34" s="48">
        <v>1.1101000000000001</v>
      </c>
    </row>
    <row r="35" spans="1:25">
      <c r="A35" s="51" t="s">
        <v>83</v>
      </c>
      <c r="B35" s="48">
        <v>1.1451</v>
      </c>
    </row>
    <row r="36" spans="1:25">
      <c r="A36" s="51" t="s">
        <v>85</v>
      </c>
      <c r="B36" s="48">
        <v>1.1100000000000001</v>
      </c>
    </row>
    <row r="37" spans="1:25">
      <c r="A37" s="51" t="s">
        <v>88</v>
      </c>
      <c r="B37" s="48">
        <v>0.91959999999999997</v>
      </c>
      <c r="Y37" s="47" t="s">
        <v>27</v>
      </c>
    </row>
    <row r="38" spans="1:25">
      <c r="A38" s="51" t="s">
        <v>92</v>
      </c>
      <c r="B38" s="48">
        <v>0.9042</v>
      </c>
    </row>
    <row r="39" spans="1:25">
      <c r="A39" s="51" t="s">
        <v>89</v>
      </c>
      <c r="B39" s="48">
        <v>0.8982</v>
      </c>
    </row>
    <row r="40" spans="1:25">
      <c r="A40" s="51" t="s">
        <v>90</v>
      </c>
      <c r="B40" s="48">
        <v>0.89829999999999999</v>
      </c>
    </row>
    <row r="41" spans="1:25">
      <c r="A41" s="51" t="s">
        <v>91</v>
      </c>
      <c r="B41" s="48">
        <v>0.9123</v>
      </c>
    </row>
    <row r="42" spans="1:25">
      <c r="A42" s="51" t="s">
        <v>98</v>
      </c>
      <c r="B42" s="48">
        <v>1.2058</v>
      </c>
    </row>
    <row r="43" spans="1:25">
      <c r="A43" s="51" t="s">
        <v>94</v>
      </c>
      <c r="B43" s="48">
        <v>1.1614</v>
      </c>
    </row>
    <row r="44" spans="1:25">
      <c r="A44" s="51" t="s">
        <v>93</v>
      </c>
      <c r="B44" s="48">
        <v>1.0913999999999999</v>
      </c>
    </row>
    <row r="45" spans="1:25">
      <c r="A45" s="51" t="s">
        <v>99</v>
      </c>
      <c r="B45" s="48">
        <v>1.2479</v>
      </c>
    </row>
    <row r="46" spans="1:25">
      <c r="A46" s="51" t="s">
        <v>96</v>
      </c>
      <c r="B46" s="48">
        <v>1.1776</v>
      </c>
    </row>
    <row r="47" spans="1:25">
      <c r="A47" s="51" t="s">
        <v>95</v>
      </c>
      <c r="B47" s="48">
        <v>1.2159</v>
      </c>
    </row>
    <row r="48" spans="1:25">
      <c r="A48" s="51" t="s">
        <v>97</v>
      </c>
      <c r="B48" s="48">
        <v>1.1942999999999999</v>
      </c>
    </row>
    <row r="49" spans="1:24">
      <c r="A49" s="51" t="s">
        <v>100</v>
      </c>
      <c r="B49" s="48">
        <v>0.88439999999999996</v>
      </c>
      <c r="X49" s="47" t="s">
        <v>27</v>
      </c>
    </row>
    <row r="50" spans="1:24">
      <c r="A50" s="51" t="s">
        <v>104</v>
      </c>
      <c r="B50" s="48">
        <v>0.86270000000000002</v>
      </c>
    </row>
    <row r="51" spans="1:24">
      <c r="A51" s="51" t="s">
        <v>101</v>
      </c>
      <c r="B51" s="48">
        <v>0.86219999999999997</v>
      </c>
    </row>
    <row r="52" spans="1:24">
      <c r="A52" s="51" t="s">
        <v>102</v>
      </c>
      <c r="B52" s="48">
        <v>0.85750000000000004</v>
      </c>
    </row>
    <row r="53" spans="1:24">
      <c r="A53" s="51" t="s">
        <v>103</v>
      </c>
      <c r="B53" s="48">
        <v>0.87090000000000001</v>
      </c>
    </row>
    <row r="54" spans="1:24">
      <c r="A54" s="51" t="s">
        <v>110</v>
      </c>
      <c r="B54" s="48">
        <v>1.3128</v>
      </c>
    </row>
    <row r="55" spans="1:24">
      <c r="A55" s="51" t="s">
        <v>106</v>
      </c>
      <c r="B55" s="48">
        <v>1.2256</v>
      </c>
    </row>
    <row r="56" spans="1:24">
      <c r="A56" s="51" t="s">
        <v>105</v>
      </c>
      <c r="B56" s="48">
        <v>1.0964</v>
      </c>
    </row>
    <row r="57" spans="1:24">
      <c r="A57" s="51" t="s">
        <v>111</v>
      </c>
      <c r="B57" s="48">
        <v>1.3147</v>
      </c>
    </row>
    <row r="58" spans="1:24">
      <c r="A58" s="51" t="s">
        <v>108</v>
      </c>
      <c r="B58" s="48">
        <v>1.2538</v>
      </c>
    </row>
    <row r="59" spans="1:24">
      <c r="A59" s="51" t="s">
        <v>107</v>
      </c>
      <c r="B59" s="48">
        <v>1.2961</v>
      </c>
    </row>
    <row r="60" spans="1:24">
      <c r="A60" s="51" t="s">
        <v>109</v>
      </c>
      <c r="B60" s="48">
        <v>1.2606999999999999</v>
      </c>
    </row>
    <row r="61" spans="1:24">
      <c r="A61" s="51" t="s">
        <v>112</v>
      </c>
      <c r="B61" s="48">
        <v>0.84919999999999995</v>
      </c>
      <c r="W61" s="47" t="s">
        <v>27</v>
      </c>
    </row>
    <row r="62" spans="1:24">
      <c r="A62" s="51" t="s">
        <v>116</v>
      </c>
      <c r="B62" s="48">
        <v>0.82120000000000004</v>
      </c>
    </row>
    <row r="63" spans="1:24">
      <c r="A63" s="51" t="s">
        <v>113</v>
      </c>
      <c r="B63" s="48">
        <v>0.82620000000000005</v>
      </c>
    </row>
    <row r="64" spans="1:24">
      <c r="A64" s="51" t="s">
        <v>114</v>
      </c>
      <c r="B64" s="48">
        <v>0.81669999999999998</v>
      </c>
    </row>
    <row r="65" spans="1:22">
      <c r="A65" s="51" t="s">
        <v>115</v>
      </c>
      <c r="B65" s="48">
        <v>0.82950000000000002</v>
      </c>
    </row>
    <row r="66" spans="1:22">
      <c r="A66" s="51" t="s">
        <v>122</v>
      </c>
      <c r="B66" s="48">
        <v>1.4407000000000001</v>
      </c>
    </row>
    <row r="67" spans="1:22">
      <c r="A67" s="51" t="s">
        <v>118</v>
      </c>
      <c r="B67" s="48">
        <v>1.2972999999999999</v>
      </c>
    </row>
    <row r="68" spans="1:22">
      <c r="A68" s="51" t="s">
        <v>117</v>
      </c>
      <c r="B68" s="48">
        <v>1.0044</v>
      </c>
    </row>
    <row r="69" spans="1:22">
      <c r="A69" s="51" t="s">
        <v>123</v>
      </c>
      <c r="B69" s="48">
        <v>1.4481999999999999</v>
      </c>
    </row>
    <row r="70" spans="1:22">
      <c r="A70" s="51" t="s">
        <v>120</v>
      </c>
      <c r="B70" s="48">
        <v>1.3405</v>
      </c>
    </row>
    <row r="71" spans="1:22">
      <c r="A71" s="51" t="s">
        <v>119</v>
      </c>
      <c r="B71" s="48">
        <v>1.3876999999999999</v>
      </c>
    </row>
    <row r="72" spans="1:22">
      <c r="A72" s="51" t="s">
        <v>121</v>
      </c>
      <c r="B72" s="48">
        <v>1.3706</v>
      </c>
    </row>
    <row r="73" spans="1:22">
      <c r="A73" s="51" t="s">
        <v>124</v>
      </c>
      <c r="B73" s="48">
        <v>0.81399999999999995</v>
      </c>
      <c r="V73" s="47" t="s">
        <v>27</v>
      </c>
    </row>
    <row r="74" spans="1:22">
      <c r="A74" s="51" t="s">
        <v>128</v>
      </c>
      <c r="B74" s="48">
        <v>0.77590000000000003</v>
      </c>
    </row>
    <row r="75" spans="1:22">
      <c r="A75" s="51" t="s">
        <v>125</v>
      </c>
      <c r="B75" s="48">
        <v>0.79020000000000001</v>
      </c>
    </row>
    <row r="76" spans="1:22">
      <c r="A76" s="51" t="s">
        <v>126</v>
      </c>
      <c r="B76" s="48">
        <v>0.77149999999999996</v>
      </c>
    </row>
    <row r="77" spans="1:22">
      <c r="A77" s="51" t="s">
        <v>127</v>
      </c>
      <c r="B77" s="48">
        <v>0.78480000000000005</v>
      </c>
    </row>
    <row r="78" spans="1:22">
      <c r="A78" s="51" t="s">
        <v>134</v>
      </c>
      <c r="B78" s="48">
        <v>1.5961000000000001</v>
      </c>
    </row>
    <row r="79" spans="1:22">
      <c r="A79" s="51" t="s">
        <v>130</v>
      </c>
      <c r="B79" s="48">
        <v>1.3778999999999999</v>
      </c>
    </row>
    <row r="80" spans="1:22">
      <c r="A80" s="51" t="s">
        <v>129</v>
      </c>
      <c r="B80" s="48">
        <v>0.99239999999999995</v>
      </c>
    </row>
    <row r="81" spans="1:21">
      <c r="A81" s="51" t="s">
        <v>135</v>
      </c>
      <c r="B81" s="48">
        <v>1.6117999999999999</v>
      </c>
    </row>
    <row r="82" spans="1:21">
      <c r="A82" s="51" t="s">
        <v>132</v>
      </c>
      <c r="B82" s="48">
        <v>1.44</v>
      </c>
    </row>
    <row r="83" spans="1:21">
      <c r="A83" s="51" t="s">
        <v>131</v>
      </c>
      <c r="B83" s="48">
        <v>1.4932000000000001</v>
      </c>
    </row>
    <row r="84" spans="1:21">
      <c r="A84" s="51" t="s">
        <v>133</v>
      </c>
      <c r="B84" s="48">
        <v>1.5015000000000001</v>
      </c>
    </row>
    <row r="85" spans="1:21">
      <c r="A85" s="51" t="s">
        <v>136</v>
      </c>
      <c r="B85" s="48">
        <v>0.77880000000000005</v>
      </c>
      <c r="U85" s="47" t="s">
        <v>27</v>
      </c>
    </row>
    <row r="86" spans="1:21">
      <c r="A86" s="51" t="s">
        <v>140</v>
      </c>
      <c r="B86" s="48">
        <v>0.72419999999999995</v>
      </c>
    </row>
    <row r="87" spans="1:21">
      <c r="A87" s="51" t="s">
        <v>137</v>
      </c>
      <c r="B87" s="48">
        <v>0.75419999999999998</v>
      </c>
    </row>
    <row r="88" spans="1:21">
      <c r="A88" s="51" t="s">
        <v>138</v>
      </c>
      <c r="B88" s="48">
        <v>0.72009999999999996</v>
      </c>
    </row>
    <row r="89" spans="1:21">
      <c r="A89" s="51" t="s">
        <v>139</v>
      </c>
      <c r="B89" s="48">
        <v>0.73419999999999996</v>
      </c>
    </row>
    <row r="90" spans="1:21">
      <c r="A90" s="51" t="s">
        <v>146</v>
      </c>
      <c r="B90" s="48">
        <v>1.7927</v>
      </c>
    </row>
    <row r="91" spans="1:21">
      <c r="A91" s="51" t="s">
        <v>142</v>
      </c>
      <c r="B91" s="48">
        <v>1.4708000000000001</v>
      </c>
    </row>
    <row r="92" spans="1:21">
      <c r="A92" s="51" t="s">
        <v>141</v>
      </c>
      <c r="B92" s="48">
        <v>0.90039999999999998</v>
      </c>
    </row>
    <row r="93" spans="1:21">
      <c r="A93" s="51" t="s">
        <v>147</v>
      </c>
      <c r="B93" s="48">
        <v>1.8170999999999999</v>
      </c>
    </row>
    <row r="94" spans="1:21">
      <c r="A94" s="51" t="s">
        <v>144</v>
      </c>
      <c r="B94" s="48">
        <v>1.5557000000000001</v>
      </c>
    </row>
    <row r="95" spans="1:21">
      <c r="A95" s="51" t="s">
        <v>143</v>
      </c>
      <c r="B95" s="48">
        <v>1.6160000000000001</v>
      </c>
    </row>
    <row r="96" spans="1:21">
      <c r="A96" s="51" t="s">
        <v>145</v>
      </c>
      <c r="B96" s="48">
        <v>1.66</v>
      </c>
    </row>
    <row r="97" spans="1:20">
      <c r="A97" s="51" t="s">
        <v>148</v>
      </c>
      <c r="B97" s="48">
        <v>0.73960000000000004</v>
      </c>
      <c r="T97" s="47" t="s">
        <v>27</v>
      </c>
    </row>
    <row r="98" spans="1:20">
      <c r="A98" s="51" t="s">
        <v>152</v>
      </c>
      <c r="B98" s="48">
        <v>0.66349999999999998</v>
      </c>
    </row>
    <row r="99" spans="1:20">
      <c r="A99" s="51" t="s">
        <v>149</v>
      </c>
      <c r="B99" s="48">
        <v>0.70679999999999998</v>
      </c>
    </row>
    <row r="100" spans="1:20">
      <c r="A100" s="51" t="s">
        <v>150</v>
      </c>
      <c r="B100" s="48">
        <v>0.66020000000000001</v>
      </c>
    </row>
    <row r="101" spans="1:20">
      <c r="A101" s="51" t="s">
        <v>151</v>
      </c>
      <c r="B101" s="48">
        <v>0.67520000000000002</v>
      </c>
    </row>
    <row r="102" spans="1:20">
      <c r="A102" s="51" t="s">
        <v>158</v>
      </c>
      <c r="B102" s="48">
        <v>2.0541999999999998</v>
      </c>
    </row>
    <row r="103" spans="1:20">
      <c r="A103" s="51" t="s">
        <v>154</v>
      </c>
      <c r="B103" s="48">
        <v>1.5794999999999999</v>
      </c>
    </row>
    <row r="104" spans="1:20">
      <c r="A104" s="51" t="s">
        <v>153</v>
      </c>
      <c r="B104" s="48">
        <v>0.80840000000000001</v>
      </c>
    </row>
    <row r="105" spans="1:20">
      <c r="A105" s="51" t="s">
        <v>159</v>
      </c>
      <c r="B105" s="48">
        <v>2.0992000000000002</v>
      </c>
    </row>
    <row r="106" spans="1:20">
      <c r="A106" s="51" t="s">
        <v>156</v>
      </c>
      <c r="B106" s="48">
        <v>1.6942999999999999</v>
      </c>
    </row>
    <row r="107" spans="1:20">
      <c r="A107" s="51" t="s">
        <v>155</v>
      </c>
      <c r="B107" s="48">
        <v>1.7854000000000001</v>
      </c>
    </row>
    <row r="108" spans="1:20">
      <c r="A108" s="51" t="s">
        <v>157</v>
      </c>
      <c r="B108" s="48">
        <v>1.8559000000000001</v>
      </c>
    </row>
  </sheetData>
  <sortState xmlns:xlrd2="http://schemas.microsoft.com/office/spreadsheetml/2017/richdata2" ref="A1:B108">
    <sortCondition ref="A1:A108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K115"/>
  <sheetViews>
    <sheetView topLeftCell="A38" zoomScale="98" zoomScaleNormal="98" workbookViewId="0">
      <selection activeCell="BC77" sqref="BC77"/>
    </sheetView>
  </sheetViews>
  <sheetFormatPr defaultColWidth="11.42578125" defaultRowHeight="15"/>
  <cols>
    <col min="1" max="1" width="7.140625" style="16" bestFit="1" customWidth="1"/>
    <col min="2" max="2" width="8" style="16" bestFit="1" customWidth="1"/>
    <col min="3" max="3" width="2.85546875" style="16" customWidth="1"/>
    <col min="4" max="4" width="5.7109375" style="16" bestFit="1" customWidth="1"/>
    <col min="5" max="5" width="3.85546875" style="16" bestFit="1" customWidth="1"/>
    <col min="6" max="6" width="4.85546875" style="16" bestFit="1" customWidth="1"/>
    <col min="7" max="7" width="1.85546875" style="16" customWidth="1"/>
    <col min="8" max="8" width="2.85546875" style="16" hidden="1" customWidth="1"/>
    <col min="9" max="9" width="4.7109375" style="16" hidden="1" customWidth="1"/>
    <col min="10" max="10" width="3.7109375" style="16" hidden="1" customWidth="1"/>
    <col min="11" max="11" width="5.85546875" style="16" hidden="1" customWidth="1"/>
    <col min="12" max="12" width="3.85546875" style="16" hidden="1" customWidth="1"/>
    <col min="13" max="13" width="3.28515625" style="16" hidden="1" customWidth="1"/>
    <col min="14" max="14" width="3.7109375" style="16" hidden="1" customWidth="1"/>
    <col min="15" max="15" width="5" style="16" hidden="1" customWidth="1"/>
    <col min="16" max="16" width="1.85546875" style="16" hidden="1" customWidth="1"/>
    <col min="17" max="17" width="2.85546875" style="16" hidden="1" customWidth="1"/>
    <col min="18" max="18" width="4.7109375" style="16" hidden="1" customWidth="1"/>
    <col min="19" max="19" width="3.7109375" style="16" hidden="1" customWidth="1"/>
    <col min="20" max="20" width="5.85546875" style="16" hidden="1" customWidth="1"/>
    <col min="21" max="21" width="3.85546875" style="16" hidden="1" customWidth="1"/>
    <col min="22" max="22" width="3.28515625" style="16" hidden="1" customWidth="1"/>
    <col min="23" max="23" width="3.7109375" style="16" hidden="1" customWidth="1"/>
    <col min="24" max="24" width="5" style="16" hidden="1" customWidth="1"/>
    <col min="25" max="25" width="1.85546875" style="16" hidden="1" customWidth="1"/>
    <col min="26" max="26" width="2.85546875" style="16" hidden="1" customWidth="1"/>
    <col min="27" max="27" width="4.7109375" style="16" hidden="1" customWidth="1"/>
    <col min="28" max="28" width="3.7109375" style="16" hidden="1" customWidth="1"/>
    <col min="29" max="29" width="5.85546875" style="16" hidden="1" customWidth="1"/>
    <col min="30" max="30" width="3.85546875" style="16" hidden="1" customWidth="1"/>
    <col min="31" max="31" width="3.28515625" style="16" hidden="1" customWidth="1"/>
    <col min="32" max="32" width="3.7109375" style="16" hidden="1" customWidth="1"/>
    <col min="33" max="33" width="5" style="16" hidden="1" customWidth="1"/>
    <col min="34" max="34" width="1.85546875" style="16" hidden="1" customWidth="1"/>
    <col min="35" max="35" width="2.85546875" style="16" hidden="1" customWidth="1"/>
    <col min="36" max="36" width="5.7109375" style="16" bestFit="1" customWidth="1"/>
    <col min="37" max="37" width="4.140625" style="16" bestFit="1" customWidth="1"/>
    <col min="38" max="38" width="6.7109375" style="16" bestFit="1" customWidth="1"/>
    <col min="39" max="39" width="3.85546875" style="16" hidden="1" customWidth="1"/>
    <col min="40" max="40" width="3.28515625" style="16" hidden="1" customWidth="1"/>
    <col min="41" max="41" width="3.7109375" style="16" hidden="1" customWidth="1"/>
    <col min="42" max="42" width="5" style="16" hidden="1" customWidth="1"/>
    <col min="43" max="43" width="1.85546875" style="16" hidden="1" customWidth="1"/>
    <col min="44" max="44" width="1.85546875" style="16" customWidth="1"/>
    <col min="45" max="45" width="5.7109375" style="16" bestFit="1" customWidth="1"/>
    <col min="46" max="46" width="4.140625" style="16" bestFit="1" customWidth="1"/>
    <col min="47" max="47" width="6.7109375" style="16" bestFit="1" customWidth="1"/>
    <col min="48" max="48" width="3.85546875" style="16" hidden="1" customWidth="1"/>
    <col min="49" max="49" width="3.28515625" style="16" hidden="1" customWidth="1"/>
    <col min="50" max="50" width="3.7109375" style="16" hidden="1" customWidth="1"/>
    <col min="51" max="51" width="5" style="16" hidden="1" customWidth="1"/>
    <col min="52" max="52" width="1.85546875" style="16" hidden="1" customWidth="1"/>
    <col min="53" max="53" width="1.85546875" style="16" customWidth="1"/>
    <col min="54" max="54" width="5.7109375" style="16" bestFit="1" customWidth="1"/>
    <col min="55" max="55" width="4.140625" style="16" bestFit="1" customWidth="1"/>
    <col min="56" max="56" width="6.7109375" style="16" bestFit="1" customWidth="1"/>
    <col min="57" max="57" width="3.85546875" style="16" hidden="1" customWidth="1"/>
    <col min="58" max="58" width="3.28515625" style="16" hidden="1" customWidth="1"/>
    <col min="59" max="59" width="3.7109375" style="16" hidden="1" customWidth="1"/>
    <col min="60" max="60" width="5" style="16" hidden="1" customWidth="1"/>
    <col min="61" max="61" width="1.85546875" style="16" hidden="1" customWidth="1"/>
    <col min="62" max="62" width="1.85546875" style="16" customWidth="1"/>
    <col min="63" max="63" width="5.7109375" style="16" bestFit="1" customWidth="1"/>
    <col min="64" max="64" width="4.140625" style="16" bestFit="1" customWidth="1"/>
    <col min="65" max="65" width="6.7109375" style="16" bestFit="1" customWidth="1"/>
    <col min="66" max="66" width="3.85546875" style="16" hidden="1" customWidth="1"/>
    <col min="67" max="67" width="3.28515625" style="16" hidden="1" customWidth="1"/>
    <col min="68" max="68" width="3.7109375" style="16" hidden="1" customWidth="1"/>
    <col min="69" max="69" width="5" style="16" hidden="1" customWidth="1"/>
    <col min="70" max="70" width="1.85546875" style="16" hidden="1" customWidth="1"/>
    <col min="71" max="71" width="1.85546875" style="16" customWidth="1"/>
    <col min="72" max="72" width="5.7109375" style="16" bestFit="1" customWidth="1"/>
    <col min="73" max="73" width="5.140625" style="16" bestFit="1" customWidth="1"/>
    <col min="74" max="74" width="6.7109375" style="16" bestFit="1" customWidth="1"/>
    <col min="75" max="75" width="3.85546875" style="16" hidden="1" customWidth="1"/>
    <col min="76" max="76" width="3.28515625" style="16" hidden="1" customWidth="1"/>
    <col min="77" max="77" width="3.7109375" style="16" hidden="1" customWidth="1"/>
    <col min="78" max="78" width="5.140625" style="16" hidden="1" customWidth="1"/>
    <col min="79" max="79" width="1.85546875" style="16" hidden="1" customWidth="1"/>
    <col min="80" max="80" width="1.85546875" style="16" customWidth="1"/>
    <col min="81" max="81" width="5.7109375" style="16" bestFit="1" customWidth="1"/>
    <col min="82" max="82" width="5.140625" style="16" bestFit="1" customWidth="1"/>
    <col min="83" max="83" width="6.7109375" style="16" bestFit="1" customWidth="1"/>
    <col min="84" max="84" width="3.85546875" style="16" hidden="1" customWidth="1"/>
    <col min="85" max="85" width="3.28515625" style="16" hidden="1" customWidth="1"/>
    <col min="86" max="86" width="3.7109375" style="16" hidden="1" customWidth="1"/>
    <col min="87" max="87" width="5.140625" style="16" hidden="1" customWidth="1"/>
    <col min="88" max="88" width="1.85546875" style="16" hidden="1" customWidth="1"/>
    <col min="89" max="89" width="1.85546875" style="16" customWidth="1"/>
    <col min="90" max="90" width="5.7109375" style="16" bestFit="1" customWidth="1"/>
    <col min="91" max="91" width="5.140625" style="16" bestFit="1" customWidth="1"/>
    <col min="92" max="92" width="6.7109375" style="16" bestFit="1" customWidth="1"/>
    <col min="93" max="93" width="3.85546875" style="16" hidden="1" customWidth="1"/>
    <col min="94" max="94" width="3.28515625" style="16" hidden="1" customWidth="1"/>
    <col min="95" max="95" width="3.7109375" style="16" hidden="1" customWidth="1"/>
    <col min="96" max="96" width="5.140625" style="16" hidden="1" customWidth="1"/>
    <col min="97" max="97" width="1.85546875" style="16" hidden="1" customWidth="1"/>
    <col min="98" max="98" width="1.85546875" style="16" customWidth="1"/>
    <col min="99" max="99" width="5.7109375" style="16" bestFit="1" customWidth="1"/>
    <col min="100" max="100" width="5.140625" style="16" bestFit="1" customWidth="1"/>
    <col min="101" max="101" width="6.7109375" style="16" bestFit="1" customWidth="1"/>
    <col min="102" max="102" width="3.85546875" style="16" hidden="1" customWidth="1"/>
    <col min="103" max="103" width="3.28515625" style="16" hidden="1" customWidth="1"/>
    <col min="104" max="104" width="3.7109375" style="16" hidden="1" customWidth="1"/>
    <col min="105" max="105" width="5.140625" style="16" hidden="1" customWidth="1"/>
    <col min="106" max="106" width="1.85546875" style="16" hidden="1" customWidth="1"/>
    <col min="107" max="107" width="1.85546875" style="16" customWidth="1"/>
    <col min="108" max="108" width="5.7109375" style="16" bestFit="1" customWidth="1"/>
    <col min="109" max="109" width="5.140625" style="16" bestFit="1" customWidth="1"/>
    <col min="110" max="110" width="6.7109375" style="16" bestFit="1" customWidth="1"/>
    <col min="111" max="111" width="3.85546875" style="16" hidden="1" customWidth="1"/>
    <col min="112" max="112" width="3.28515625" style="16" hidden="1" customWidth="1"/>
    <col min="113" max="113" width="3.7109375" style="16" hidden="1" customWidth="1"/>
    <col min="114" max="114" width="5.140625" style="16" hidden="1" customWidth="1"/>
    <col min="115" max="115" width="1.85546875" style="16" hidden="1" customWidth="1"/>
    <col min="116" max="116" width="1.85546875" style="16" customWidth="1"/>
    <col min="117" max="117" width="5.7109375" style="16" bestFit="1" customWidth="1"/>
    <col min="118" max="118" width="5.140625" style="16" bestFit="1" customWidth="1"/>
    <col min="119" max="119" width="6.7109375" style="16" bestFit="1" customWidth="1"/>
    <col min="120" max="120" width="3.85546875" style="16" hidden="1" customWidth="1"/>
    <col min="121" max="121" width="3.28515625" style="16" hidden="1" customWidth="1"/>
    <col min="122" max="122" width="3.7109375" style="16" hidden="1" customWidth="1"/>
    <col min="123" max="123" width="5.140625" style="16" hidden="1" customWidth="1"/>
    <col min="124" max="124" width="1.85546875" style="16" hidden="1" customWidth="1"/>
    <col min="125" max="125" width="1.85546875" style="16" customWidth="1"/>
    <col min="126" max="126" width="5.7109375" style="16" bestFit="1" customWidth="1"/>
    <col min="127" max="127" width="5.140625" style="16" bestFit="1" customWidth="1"/>
    <col min="128" max="128" width="6.7109375" style="16" bestFit="1" customWidth="1"/>
    <col min="129" max="129" width="3.85546875" style="16" hidden="1" customWidth="1"/>
    <col min="130" max="130" width="3.28515625" style="16" hidden="1" customWidth="1"/>
    <col min="131" max="131" width="3.7109375" style="16" hidden="1" customWidth="1"/>
    <col min="132" max="132" width="5.140625" style="16" hidden="1" customWidth="1"/>
    <col min="133" max="133" width="1.85546875" style="16" hidden="1" customWidth="1"/>
    <col min="134" max="134" width="8.140625" style="16" hidden="1" customWidth="1"/>
    <col min="135" max="135" width="4.140625" style="16" hidden="1" customWidth="1"/>
    <col min="136" max="136" width="5.140625" style="16" hidden="1" customWidth="1"/>
    <col min="137" max="137" width="5.28515625" style="16" hidden="1" customWidth="1"/>
    <col min="138" max="138" width="7.7109375" style="16" hidden="1" customWidth="1"/>
    <col min="139" max="139" width="6.85546875" style="16" hidden="1" customWidth="1"/>
    <col min="140" max="140" width="7.140625" style="16" bestFit="1" customWidth="1"/>
    <col min="141" max="141" width="8" style="16" bestFit="1" customWidth="1"/>
    <col min="142" max="16384" width="11.42578125" style="16"/>
  </cols>
  <sheetData>
    <row r="1" spans="1:141">
      <c r="A1" s="18"/>
      <c r="B1" s="18"/>
      <c r="C1" s="19"/>
      <c r="D1" s="20"/>
      <c r="E1" s="20" t="s">
        <v>3</v>
      </c>
      <c r="F1" s="19" t="e">
        <f>#REF!</f>
        <v>#REF!</v>
      </c>
      <c r="G1" s="21"/>
      <c r="H1" s="19"/>
      <c r="I1" s="20" t="s">
        <v>15</v>
      </c>
      <c r="J1" s="19" t="e">
        <f>$F1</f>
        <v>#REF!</v>
      </c>
      <c r="K1" s="22" t="s">
        <v>15</v>
      </c>
      <c r="L1" s="20" t="s">
        <v>3</v>
      </c>
      <c r="M1" s="16" t="s">
        <v>10</v>
      </c>
      <c r="N1" s="16" t="s">
        <v>11</v>
      </c>
      <c r="O1" s="16" t="s">
        <v>12</v>
      </c>
      <c r="P1" s="21"/>
      <c r="Q1" s="19"/>
      <c r="R1" s="20" t="s">
        <v>14</v>
      </c>
      <c r="S1" s="19" t="e">
        <f>$F1</f>
        <v>#REF!</v>
      </c>
      <c r="T1" s="22" t="s">
        <v>14</v>
      </c>
      <c r="U1" s="20" t="s">
        <v>3</v>
      </c>
      <c r="V1" s="16" t="s">
        <v>10</v>
      </c>
      <c r="W1" s="16" t="s">
        <v>11</v>
      </c>
      <c r="X1" s="16" t="s">
        <v>12</v>
      </c>
      <c r="Y1" s="21"/>
      <c r="Z1" s="19"/>
      <c r="AA1" s="20" t="s">
        <v>13</v>
      </c>
      <c r="AB1" s="19" t="e">
        <f>$F1</f>
        <v>#REF!</v>
      </c>
      <c r="AC1" s="22" t="s">
        <v>13</v>
      </c>
      <c r="AD1" s="20" t="s">
        <v>3</v>
      </c>
      <c r="AE1" s="16" t="s">
        <v>10</v>
      </c>
      <c r="AF1" s="16" t="s">
        <v>11</v>
      </c>
      <c r="AG1" s="16" t="s">
        <v>12</v>
      </c>
      <c r="AH1" s="21"/>
      <c r="AI1" s="19"/>
      <c r="AJ1" s="20" t="s">
        <v>4</v>
      </c>
      <c r="AK1" s="19" t="e">
        <f>$F1</f>
        <v>#REF!</v>
      </c>
      <c r="AL1" s="22" t="s">
        <v>4</v>
      </c>
      <c r="AM1" s="20" t="s">
        <v>3</v>
      </c>
      <c r="AN1" s="16" t="s">
        <v>10</v>
      </c>
      <c r="AO1" s="16" t="s">
        <v>11</v>
      </c>
      <c r="AP1" s="16" t="s">
        <v>12</v>
      </c>
      <c r="AQ1" s="21"/>
      <c r="AR1" s="21"/>
      <c r="AS1" s="20" t="s">
        <v>16</v>
      </c>
      <c r="AT1" s="19" t="e">
        <f>$F1</f>
        <v>#REF!</v>
      </c>
      <c r="AU1" s="22" t="s">
        <v>16</v>
      </c>
      <c r="AV1" s="20" t="s">
        <v>3</v>
      </c>
      <c r="AW1" s="16" t="s">
        <v>10</v>
      </c>
      <c r="AX1" s="16" t="s">
        <v>11</v>
      </c>
      <c r="AY1" s="16" t="s">
        <v>12</v>
      </c>
      <c r="AZ1" s="21"/>
      <c r="BA1" s="21"/>
      <c r="BB1" s="20" t="s">
        <v>17</v>
      </c>
      <c r="BC1" s="19" t="e">
        <f>$F1</f>
        <v>#REF!</v>
      </c>
      <c r="BD1" s="22" t="s">
        <v>17</v>
      </c>
      <c r="BE1" s="20" t="s">
        <v>3</v>
      </c>
      <c r="BF1" s="16" t="s">
        <v>10</v>
      </c>
      <c r="BG1" s="16" t="s">
        <v>11</v>
      </c>
      <c r="BH1" s="16" t="s">
        <v>12</v>
      </c>
      <c r="BI1" s="21"/>
      <c r="BJ1" s="21"/>
      <c r="BK1" s="20" t="s">
        <v>18</v>
      </c>
      <c r="BL1" s="19" t="e">
        <f>$F1</f>
        <v>#REF!</v>
      </c>
      <c r="BM1" s="22" t="s">
        <v>18</v>
      </c>
      <c r="BN1" s="20" t="s">
        <v>3</v>
      </c>
      <c r="BO1" s="16" t="s">
        <v>10</v>
      </c>
      <c r="BP1" s="16" t="s">
        <v>11</v>
      </c>
      <c r="BQ1" s="16" t="s">
        <v>12</v>
      </c>
      <c r="BR1" s="21"/>
      <c r="BS1" s="21"/>
      <c r="BT1" s="20" t="s">
        <v>19</v>
      </c>
      <c r="BU1" s="19" t="e">
        <f>$F1</f>
        <v>#REF!</v>
      </c>
      <c r="BV1" s="22" t="s">
        <v>19</v>
      </c>
      <c r="BW1" s="20" t="s">
        <v>3</v>
      </c>
      <c r="BX1" s="16" t="s">
        <v>10</v>
      </c>
      <c r="BY1" s="16" t="s">
        <v>11</v>
      </c>
      <c r="BZ1" s="16" t="s">
        <v>12</v>
      </c>
      <c r="CA1" s="21"/>
      <c r="CB1" s="21"/>
      <c r="CC1" s="20" t="s">
        <v>20</v>
      </c>
      <c r="CD1" s="19" t="e">
        <f>$F1</f>
        <v>#REF!</v>
      </c>
      <c r="CE1" s="22" t="s">
        <v>20</v>
      </c>
      <c r="CF1" s="20" t="s">
        <v>3</v>
      </c>
      <c r="CG1" s="16" t="s">
        <v>10</v>
      </c>
      <c r="CH1" s="16" t="s">
        <v>11</v>
      </c>
      <c r="CI1" s="16" t="s">
        <v>12</v>
      </c>
      <c r="CJ1" s="21"/>
      <c r="CK1" s="21"/>
      <c r="CL1" s="20" t="s">
        <v>21</v>
      </c>
      <c r="CM1" s="19" t="e">
        <f>$F1</f>
        <v>#REF!</v>
      </c>
      <c r="CN1" s="22" t="s">
        <v>21</v>
      </c>
      <c r="CO1" s="20" t="s">
        <v>3</v>
      </c>
      <c r="CP1" s="16" t="s">
        <v>10</v>
      </c>
      <c r="CQ1" s="16" t="s">
        <v>11</v>
      </c>
      <c r="CR1" s="16" t="s">
        <v>12</v>
      </c>
      <c r="CS1" s="21"/>
      <c r="CT1" s="21"/>
      <c r="CU1" s="20" t="s">
        <v>24</v>
      </c>
      <c r="CV1" s="19" t="e">
        <f>$F1</f>
        <v>#REF!</v>
      </c>
      <c r="CW1" s="22" t="s">
        <v>24</v>
      </c>
      <c r="CX1" s="20" t="s">
        <v>3</v>
      </c>
      <c r="CY1" s="16" t="s">
        <v>10</v>
      </c>
      <c r="CZ1" s="16" t="s">
        <v>11</v>
      </c>
      <c r="DA1" s="16" t="s">
        <v>12</v>
      </c>
      <c r="DB1" s="21"/>
      <c r="DC1" s="21"/>
      <c r="DD1" s="20" t="s">
        <v>25</v>
      </c>
      <c r="DE1" s="19" t="e">
        <f>$F1</f>
        <v>#REF!</v>
      </c>
      <c r="DF1" s="22" t="s">
        <v>25</v>
      </c>
      <c r="DG1" s="20" t="s">
        <v>3</v>
      </c>
      <c r="DH1" s="16" t="s">
        <v>10</v>
      </c>
      <c r="DI1" s="16" t="s">
        <v>11</v>
      </c>
      <c r="DJ1" s="16" t="s">
        <v>12</v>
      </c>
      <c r="DK1" s="21"/>
      <c r="DL1" s="21"/>
      <c r="DM1" s="20" t="s">
        <v>22</v>
      </c>
      <c r="DN1" s="19" t="e">
        <f>$F1</f>
        <v>#REF!</v>
      </c>
      <c r="DO1" s="22" t="s">
        <v>22</v>
      </c>
      <c r="DP1" s="20" t="s">
        <v>3</v>
      </c>
      <c r="DQ1" s="16" t="s">
        <v>10</v>
      </c>
      <c r="DR1" s="16" t="s">
        <v>11</v>
      </c>
      <c r="DS1" s="16" t="s">
        <v>12</v>
      </c>
      <c r="DT1" s="21"/>
      <c r="DU1" s="21"/>
      <c r="DV1" s="20" t="s">
        <v>23</v>
      </c>
      <c r="DW1" s="19" t="e">
        <f>$F1</f>
        <v>#REF!</v>
      </c>
      <c r="DX1" s="22" t="s">
        <v>23</v>
      </c>
      <c r="DY1" s="20" t="s">
        <v>3</v>
      </c>
      <c r="DZ1" s="16" t="s">
        <v>10</v>
      </c>
      <c r="EA1" s="16" t="s">
        <v>11</v>
      </c>
      <c r="EB1" s="16" t="s">
        <v>12</v>
      </c>
      <c r="EC1" s="21"/>
      <c r="ED1" s="16" t="s">
        <v>0</v>
      </c>
      <c r="EE1" s="16" t="s">
        <v>1</v>
      </c>
      <c r="EF1" s="16" t="s">
        <v>2</v>
      </c>
      <c r="EG1" s="16" t="s">
        <v>5</v>
      </c>
      <c r="EH1" s="16" t="s">
        <v>6</v>
      </c>
      <c r="EI1" s="16" t="s">
        <v>7</v>
      </c>
    </row>
    <row r="2" spans="1:141" ht="15.75" thickBot="1">
      <c r="A2" s="18"/>
      <c r="B2" s="18"/>
      <c r="C2" s="23"/>
      <c r="D2" s="20"/>
      <c r="E2" s="24"/>
      <c r="F2" s="19" t="s">
        <v>9</v>
      </c>
      <c r="G2" s="21"/>
      <c r="H2" s="23"/>
      <c r="I2" s="24"/>
      <c r="J2" s="23"/>
      <c r="K2" s="25" t="s">
        <v>8</v>
      </c>
      <c r="L2" s="24"/>
      <c r="P2" s="21"/>
      <c r="Q2" s="23"/>
      <c r="R2" s="24"/>
      <c r="S2" s="23"/>
      <c r="T2" s="25" t="s">
        <v>8</v>
      </c>
      <c r="U2" s="24"/>
      <c r="Y2" s="21"/>
      <c r="Z2" s="23"/>
      <c r="AA2" s="24"/>
      <c r="AB2" s="23"/>
      <c r="AC2" s="25" t="s">
        <v>8</v>
      </c>
      <c r="AD2" s="24"/>
      <c r="AH2" s="21"/>
      <c r="AI2" s="23"/>
      <c r="AJ2" s="24"/>
      <c r="AK2" s="23"/>
      <c r="AL2" s="25" t="s">
        <v>8</v>
      </c>
      <c r="AM2" s="24"/>
      <c r="AQ2" s="21"/>
      <c r="AR2" s="21"/>
      <c r="AS2" s="24"/>
      <c r="AT2" s="23"/>
      <c r="AU2" s="25" t="s">
        <v>8</v>
      </c>
      <c r="AV2" s="24"/>
      <c r="AZ2" s="21"/>
      <c r="BA2" s="21"/>
      <c r="BB2" s="24"/>
      <c r="BC2" s="23"/>
      <c r="BD2" s="25" t="s">
        <v>8</v>
      </c>
      <c r="BE2" s="24"/>
      <c r="BI2" s="21"/>
      <c r="BJ2" s="21"/>
      <c r="BK2" s="24"/>
      <c r="BL2" s="23"/>
      <c r="BM2" s="25" t="s">
        <v>8</v>
      </c>
      <c r="BN2" s="24"/>
      <c r="BR2" s="21"/>
      <c r="BS2" s="21"/>
      <c r="BT2" s="24"/>
      <c r="BU2" s="23"/>
      <c r="BV2" s="25" t="s">
        <v>8</v>
      </c>
      <c r="BW2" s="24"/>
      <c r="CA2" s="21"/>
      <c r="CB2" s="21"/>
      <c r="CC2" s="24"/>
      <c r="CD2" s="23"/>
      <c r="CE2" s="25" t="s">
        <v>8</v>
      </c>
      <c r="CF2" s="24"/>
      <c r="CJ2" s="21"/>
      <c r="CK2" s="21"/>
      <c r="CL2" s="24"/>
      <c r="CM2" s="23"/>
      <c r="CN2" s="25" t="s">
        <v>8</v>
      </c>
      <c r="CO2" s="24"/>
      <c r="CS2" s="21"/>
      <c r="CT2" s="21"/>
      <c r="CU2" s="24"/>
      <c r="CV2" s="23"/>
      <c r="CW2" s="25" t="s">
        <v>8</v>
      </c>
      <c r="CX2" s="24"/>
      <c r="DB2" s="21"/>
      <c r="DC2" s="21"/>
      <c r="DD2" s="24"/>
      <c r="DE2" s="23"/>
      <c r="DF2" s="25" t="s">
        <v>8</v>
      </c>
      <c r="DG2" s="24"/>
      <c r="DK2" s="21"/>
      <c r="DL2" s="21"/>
      <c r="DM2" s="24"/>
      <c r="DN2" s="23"/>
      <c r="DO2" s="25" t="s">
        <v>8</v>
      </c>
      <c r="DP2" s="24"/>
      <c r="DT2" s="21"/>
      <c r="DU2" s="21"/>
      <c r="DV2" s="24"/>
      <c r="DW2" s="23"/>
      <c r="DX2" s="25" t="s">
        <v>8</v>
      </c>
      <c r="DY2" s="24"/>
      <c r="EC2" s="21"/>
    </row>
    <row r="3" spans="1:141">
      <c r="A3" s="18" t="s">
        <v>28</v>
      </c>
      <c r="B3" s="18" t="s">
        <v>29</v>
      </c>
      <c r="C3" s="26"/>
      <c r="D3" s="27">
        <v>25</v>
      </c>
      <c r="E3" s="24"/>
      <c r="F3" s="28">
        <f t="shared" ref="F3:F13" si="0">EI3</f>
        <v>386</v>
      </c>
      <c r="G3" s="21"/>
      <c r="H3" s="23"/>
      <c r="AH3" s="21"/>
      <c r="AI3" s="23"/>
      <c r="AJ3" s="24">
        <f>FLOOR((AL3*$D3),0.01)</f>
        <v>34.6</v>
      </c>
      <c r="AK3" s="28">
        <f>AP3</f>
        <v>593</v>
      </c>
      <c r="AL3" s="29">
        <v>1.3839999999999999</v>
      </c>
      <c r="AM3" s="24"/>
      <c r="AP3" s="16">
        <f>FLOOR(($ED3*POWER((AJ3-$EE3),$EF3)),1)</f>
        <v>593</v>
      </c>
      <c r="AQ3" s="21"/>
      <c r="AR3" s="21"/>
      <c r="BA3" s="21"/>
      <c r="BJ3" s="21"/>
      <c r="BS3" s="21"/>
      <c r="CA3" s="21"/>
      <c r="CB3" s="21"/>
      <c r="CK3" s="21"/>
      <c r="CT3" s="21"/>
      <c r="DC3" s="21"/>
      <c r="DK3" s="21"/>
      <c r="DL3" s="21"/>
      <c r="DU3" s="21"/>
      <c r="EC3" s="21"/>
      <c r="ED3" s="16">
        <v>17.5458</v>
      </c>
      <c r="EE3" s="16">
        <v>6</v>
      </c>
      <c r="EF3" s="16">
        <v>1.05</v>
      </c>
      <c r="EI3" s="16">
        <f t="shared" ref="EI3:EI13" si="1">FLOOR((ED3*POWER((D3-EE3),EF3)),1)</f>
        <v>386</v>
      </c>
      <c r="EJ3" s="16" t="str">
        <f t="shared" ref="EJ3:EK7" si="2">A3</f>
        <v>hammer</v>
      </c>
      <c r="EK3" s="16" t="str">
        <f t="shared" si="2"/>
        <v>4.000 kg</v>
      </c>
    </row>
    <row r="4" spans="1:141">
      <c r="A4" s="18" t="s">
        <v>28</v>
      </c>
      <c r="B4" s="18" t="s">
        <v>30</v>
      </c>
      <c r="C4" s="30"/>
      <c r="D4" s="31">
        <v>25</v>
      </c>
      <c r="E4" s="24"/>
      <c r="F4" s="28">
        <f t="shared" si="0"/>
        <v>386</v>
      </c>
      <c r="G4" s="21"/>
      <c r="H4" s="23"/>
      <c r="AH4" s="21"/>
      <c r="AI4" s="23"/>
      <c r="AJ4" s="24"/>
      <c r="AK4" s="28"/>
      <c r="AL4" s="25"/>
      <c r="AM4" s="24"/>
      <c r="AQ4" s="21"/>
      <c r="AR4" s="21"/>
      <c r="BA4" s="21"/>
      <c r="BJ4" s="21"/>
      <c r="BS4" s="21"/>
      <c r="CA4" s="21"/>
      <c r="CB4" s="21"/>
      <c r="CC4" s="24">
        <f>FLOOR((CE4*$D4),0.01)</f>
        <v>54.78</v>
      </c>
      <c r="CD4" s="28">
        <f>CI4</f>
        <v>1039</v>
      </c>
      <c r="CE4" s="29">
        <v>2.1915</v>
      </c>
      <c r="CF4" s="24"/>
      <c r="CI4" s="16">
        <f>FLOOR(($ED4*POWER((CC4-$EE4),$EF4)),1)</f>
        <v>1039</v>
      </c>
      <c r="CJ4" s="21"/>
      <c r="CK4" s="21"/>
      <c r="CL4" s="24">
        <f>FLOOR((CN4*$D4),0.01)</f>
        <v>64.08</v>
      </c>
      <c r="CM4" s="28">
        <f>CR4</f>
        <v>1248</v>
      </c>
      <c r="CN4" s="29">
        <v>2.5634000000000001</v>
      </c>
      <c r="CO4" s="24"/>
      <c r="CR4" s="16">
        <f>FLOOR(($ED4*POWER((CL4-$EE4),$EF4)),1)</f>
        <v>1248</v>
      </c>
      <c r="CS4" s="21"/>
      <c r="CT4" s="21"/>
      <c r="CU4" s="24">
        <f>FLOOR((CW4*$D4),0.01)</f>
        <v>77.320000000000007</v>
      </c>
      <c r="CV4" s="28">
        <f>DA4</f>
        <v>1548</v>
      </c>
      <c r="CW4" s="29">
        <v>3.0931000000000002</v>
      </c>
      <c r="CX4" s="24"/>
      <c r="DA4" s="16">
        <f>FLOOR(($ED4*POWER((CU4-$EE4),$EF4)),1)</f>
        <v>1548</v>
      </c>
      <c r="DB4" s="21"/>
      <c r="DC4" s="21"/>
      <c r="DD4" s="24">
        <f>FLOOR((DF4*$D4),0.01)</f>
        <v>97.69</v>
      </c>
      <c r="DE4" s="28">
        <f>DJ4</f>
        <v>2016</v>
      </c>
      <c r="DF4" s="29">
        <v>3.9077000000000002</v>
      </c>
      <c r="DG4" s="24"/>
      <c r="DJ4" s="16">
        <f>FLOOR(($ED4*POWER((DD4-$EE4),$EF4)),1)</f>
        <v>2016</v>
      </c>
      <c r="DK4" s="21"/>
      <c r="DL4" s="21"/>
      <c r="DU4" s="21"/>
      <c r="EC4" s="21"/>
      <c r="ED4" s="16">
        <v>17.5458</v>
      </c>
      <c r="EE4" s="16">
        <v>6</v>
      </c>
      <c r="EF4" s="16">
        <v>1.05</v>
      </c>
      <c r="EI4" s="16">
        <f t="shared" si="1"/>
        <v>386</v>
      </c>
      <c r="EJ4" s="16" t="str">
        <f t="shared" si="2"/>
        <v>hammer</v>
      </c>
      <c r="EK4" s="16" t="str">
        <f t="shared" si="2"/>
        <v>3.000 kg</v>
      </c>
    </row>
    <row r="5" spans="1:141" s="32" customFormat="1">
      <c r="A5" s="32" t="s">
        <v>31</v>
      </c>
      <c r="B5" s="33" t="s">
        <v>29</v>
      </c>
      <c r="C5" s="34"/>
      <c r="D5" s="35">
        <v>8</v>
      </c>
      <c r="E5" s="36"/>
      <c r="F5" s="37">
        <f t="shared" si="0"/>
        <v>399</v>
      </c>
      <c r="G5" s="38"/>
      <c r="H5" s="39"/>
      <c r="AH5" s="38"/>
      <c r="AI5" s="39"/>
      <c r="AJ5" s="36">
        <f>FLOOR((AL5*$D5),0.01)</f>
        <v>10.34</v>
      </c>
      <c r="AK5" s="37">
        <f>AP5</f>
        <v>552</v>
      </c>
      <c r="AL5" s="40">
        <v>1.2925</v>
      </c>
      <c r="AM5" s="36"/>
      <c r="AP5" s="32">
        <f>FLOOR(($ED5*POWER((AJ5-$EE5),$EF5)),1)</f>
        <v>552</v>
      </c>
      <c r="AQ5" s="36"/>
      <c r="AR5" s="38"/>
      <c r="AS5" s="36">
        <f>FLOOR((AU5*$D5),0.01)</f>
        <v>11.26</v>
      </c>
      <c r="AT5" s="37">
        <f>AY5</f>
        <v>612</v>
      </c>
      <c r="AU5" s="40">
        <v>1.4081999999999999</v>
      </c>
      <c r="AV5" s="36"/>
      <c r="AY5" s="32">
        <f>FLOOR(($ED5*POWER((AS5-$EE5),$EF5)),1)</f>
        <v>612</v>
      </c>
      <c r="AZ5" s="36"/>
      <c r="BA5" s="38"/>
      <c r="BB5" s="36">
        <f>FLOOR((BD5*$D5),0.01)</f>
        <v>12.370000000000001</v>
      </c>
      <c r="BC5" s="37">
        <f>BH5</f>
        <v>686</v>
      </c>
      <c r="BD5" s="40">
        <v>1.5468</v>
      </c>
      <c r="BE5" s="36"/>
      <c r="BH5" s="32">
        <f>FLOOR(($ED5*POWER((BB5-$EE5),$EF5)),1)</f>
        <v>686</v>
      </c>
      <c r="BI5" s="36"/>
      <c r="BJ5" s="38"/>
      <c r="BK5" s="36"/>
      <c r="BL5" s="37"/>
      <c r="BM5" s="41"/>
      <c r="BN5" s="36"/>
      <c r="BR5" s="36"/>
      <c r="BS5" s="38"/>
      <c r="BT5" s="36"/>
      <c r="BU5" s="37"/>
      <c r="BV5" s="41"/>
      <c r="BW5" s="36"/>
      <c r="CA5" s="36"/>
      <c r="CB5" s="38"/>
      <c r="CK5" s="38"/>
      <c r="CT5" s="38"/>
      <c r="DC5" s="38"/>
      <c r="DL5" s="38"/>
      <c r="DU5" s="38"/>
      <c r="ED5" s="32">
        <v>56.021099999999997</v>
      </c>
      <c r="EE5" s="32">
        <v>1.5</v>
      </c>
      <c r="EF5" s="32">
        <v>1.05</v>
      </c>
      <c r="EI5" s="32">
        <f t="shared" si="1"/>
        <v>399</v>
      </c>
      <c r="EJ5" s="32" t="str">
        <f t="shared" si="2"/>
        <v>shot</v>
      </c>
      <c r="EK5" s="32" t="str">
        <f t="shared" si="2"/>
        <v>4.000 kg</v>
      </c>
    </row>
    <row r="6" spans="1:141">
      <c r="A6" s="16" t="s">
        <v>31</v>
      </c>
      <c r="B6" s="18" t="s">
        <v>30</v>
      </c>
      <c r="C6" s="30"/>
      <c r="D6" s="31">
        <v>8</v>
      </c>
      <c r="E6" s="24"/>
      <c r="F6" s="28">
        <f t="shared" si="0"/>
        <v>399</v>
      </c>
      <c r="G6" s="21"/>
      <c r="H6" s="23"/>
      <c r="AH6" s="21"/>
      <c r="AI6" s="23"/>
      <c r="AR6" s="21"/>
      <c r="BA6" s="21"/>
      <c r="BJ6" s="21"/>
      <c r="BR6" s="24"/>
      <c r="BS6" s="21"/>
      <c r="BT6" s="24"/>
      <c r="BU6" s="28"/>
      <c r="BV6" s="25"/>
      <c r="BW6" s="24"/>
      <c r="CA6" s="24"/>
      <c r="CB6" s="21"/>
      <c r="CC6" s="24">
        <f>FLOOR((CE6*$D6),0.01)</f>
        <v>16.830000000000002</v>
      </c>
      <c r="CD6" s="28">
        <f>CI6</f>
        <v>984</v>
      </c>
      <c r="CE6" s="29">
        <v>2.1042999999999998</v>
      </c>
      <c r="CF6" s="24"/>
      <c r="CI6" s="16">
        <f>FLOOR(($ED6*POWER((CC6-$EE6),$EF6)),1)</f>
        <v>984</v>
      </c>
      <c r="CJ6" s="24"/>
      <c r="CK6" s="21"/>
      <c r="CL6" s="24">
        <f>FLOOR((CN6*$D6),0.01)</f>
        <v>19.43</v>
      </c>
      <c r="CM6" s="28">
        <f>CR6</f>
        <v>1160</v>
      </c>
      <c r="CN6" s="29">
        <v>2.4295</v>
      </c>
      <c r="CO6" s="24"/>
      <c r="CR6" s="16">
        <f>FLOOR(($ED6*POWER((CL6-$EE6),$EF6)),1)</f>
        <v>1160</v>
      </c>
      <c r="CS6" s="24"/>
      <c r="CT6" s="21"/>
      <c r="CU6" s="24">
        <f>FLOOR((CW6*$D6),0.01)</f>
        <v>22.98</v>
      </c>
      <c r="CV6" s="28">
        <f>DA6</f>
        <v>1402</v>
      </c>
      <c r="CW6" s="29">
        <v>2.8734999999999999</v>
      </c>
      <c r="CX6" s="24"/>
      <c r="DA6" s="16">
        <f>FLOOR(($ED6*POWER((CU6-$EE6),$EF6)),1)</f>
        <v>1402</v>
      </c>
      <c r="DB6" s="24"/>
      <c r="DC6" s="21"/>
      <c r="DD6" s="24">
        <f>FLOOR((DF6*$D6),0.01)</f>
        <v>28.12</v>
      </c>
      <c r="DE6" s="28">
        <f>DJ6</f>
        <v>1757</v>
      </c>
      <c r="DF6" s="29">
        <v>3.5160999999999998</v>
      </c>
      <c r="DG6" s="24"/>
      <c r="DJ6" s="16">
        <f>FLOOR(($ED6*POWER((DD6-$EE6),$EF6)),1)</f>
        <v>1757</v>
      </c>
      <c r="DK6" s="24"/>
      <c r="DL6" s="21"/>
      <c r="DM6" s="24">
        <f>FLOOR((DO6*$D6),0.01)</f>
        <v>36.230000000000004</v>
      </c>
      <c r="DN6" s="28">
        <f>DS6</f>
        <v>2323</v>
      </c>
      <c r="DO6" s="29">
        <v>4.5289000000000001</v>
      </c>
      <c r="DP6" s="24"/>
      <c r="DS6" s="16">
        <f>FLOOR(($ED6*POWER((DM6-$EE6),$EF6)),1)</f>
        <v>2323</v>
      </c>
      <c r="DT6" s="24"/>
      <c r="DU6" s="21"/>
      <c r="DV6" s="24">
        <f>FLOOR((DX6*$D6),0.01)</f>
        <v>50.89</v>
      </c>
      <c r="DW6" s="28">
        <f>EB6</f>
        <v>3362</v>
      </c>
      <c r="DX6" s="29">
        <v>6.3613</v>
      </c>
      <c r="DY6" s="24"/>
      <c r="EB6" s="16">
        <f>FLOOR(($ED6*POWER((DV6-$EE6),$EF6)),1)</f>
        <v>3362</v>
      </c>
      <c r="ED6" s="16">
        <v>56.021099999999997</v>
      </c>
      <c r="EE6" s="16">
        <v>1.5</v>
      </c>
      <c r="EF6" s="16">
        <v>1.05</v>
      </c>
      <c r="EI6" s="16">
        <f t="shared" si="1"/>
        <v>399</v>
      </c>
      <c r="EJ6" s="16" t="str">
        <f t="shared" si="2"/>
        <v>shot</v>
      </c>
      <c r="EK6" s="16" t="str">
        <f t="shared" si="2"/>
        <v>3.000 kg</v>
      </c>
    </row>
    <row r="7" spans="1:141" s="32" customFormat="1">
      <c r="A7" s="33" t="s">
        <v>26</v>
      </c>
      <c r="B7" s="33" t="s">
        <v>32</v>
      </c>
      <c r="C7" s="34"/>
      <c r="D7" s="35">
        <v>25</v>
      </c>
      <c r="E7" s="36"/>
      <c r="F7" s="37">
        <f t="shared" si="0"/>
        <v>369</v>
      </c>
      <c r="G7" s="38"/>
      <c r="H7" s="39"/>
      <c r="I7" s="36"/>
      <c r="AR7" s="38"/>
      <c r="BA7" s="38"/>
      <c r="BJ7" s="38"/>
      <c r="BS7" s="38"/>
      <c r="CA7" s="36"/>
      <c r="CB7" s="38"/>
      <c r="CC7" s="36">
        <f>FLOOR((CE7*$D7),0.01)</f>
        <v>60.63</v>
      </c>
      <c r="CD7" s="37">
        <f>CI7</f>
        <v>1065</v>
      </c>
      <c r="CE7" s="40">
        <v>2.4253999999999998</v>
      </c>
      <c r="CF7" s="36"/>
      <c r="CI7" s="32">
        <f>FLOOR(($ED7*POWER((CC7-$EE7),$EF7)),1)</f>
        <v>1065</v>
      </c>
      <c r="CJ7" s="36"/>
      <c r="CK7" s="38"/>
      <c r="CL7" s="36">
        <f>FLOOR((CN7*$D7),0.01)</f>
        <v>75.05</v>
      </c>
      <c r="CM7" s="37">
        <f>CR7</f>
        <v>1362</v>
      </c>
      <c r="CN7" s="40">
        <v>3.0021</v>
      </c>
      <c r="CO7" s="36"/>
      <c r="CR7" s="32">
        <f>FLOOR(($ED7*POWER((CL7-$EE7),$EF7)),1)</f>
        <v>1362</v>
      </c>
      <c r="CS7" s="36"/>
      <c r="CT7" s="38"/>
      <c r="CU7" s="36">
        <f>FLOOR((CW7*$D7),0.01)</f>
        <v>97.23</v>
      </c>
      <c r="CV7" s="37">
        <f>DA7</f>
        <v>1830</v>
      </c>
      <c r="CW7" s="40">
        <v>3.8895</v>
      </c>
      <c r="CX7" s="36"/>
      <c r="DA7" s="32">
        <f>FLOOR(($ED7*POWER((CU7-$EE7),$EF7)),1)</f>
        <v>1830</v>
      </c>
      <c r="DB7" s="36"/>
      <c r="DC7" s="38"/>
      <c r="DD7" s="36"/>
      <c r="DE7" s="37"/>
      <c r="DF7" s="41"/>
      <c r="DG7" s="36"/>
      <c r="DK7" s="36"/>
      <c r="DL7" s="38"/>
      <c r="DM7" s="36"/>
      <c r="DU7" s="38"/>
      <c r="ED7" s="32">
        <v>12.331</v>
      </c>
      <c r="EE7" s="32">
        <v>3</v>
      </c>
      <c r="EF7" s="32">
        <v>1.1000000000000001</v>
      </c>
      <c r="EI7" s="32">
        <f t="shared" si="1"/>
        <v>369</v>
      </c>
      <c r="EJ7" s="32" t="str">
        <f t="shared" si="2"/>
        <v>discus</v>
      </c>
      <c r="EK7" s="32" t="str">
        <f t="shared" si="2"/>
        <v>1.000 kg</v>
      </c>
    </row>
    <row r="8" spans="1:141" s="32" customFormat="1">
      <c r="A8" s="33" t="s">
        <v>33</v>
      </c>
      <c r="B8" s="33" t="s">
        <v>34</v>
      </c>
      <c r="C8" s="34"/>
      <c r="D8" s="35">
        <v>27</v>
      </c>
      <c r="E8" s="36"/>
      <c r="F8" s="37">
        <f t="shared" si="0"/>
        <v>420</v>
      </c>
      <c r="G8" s="38"/>
      <c r="H8" s="39"/>
      <c r="AH8" s="38"/>
      <c r="AI8" s="39"/>
      <c r="AJ8" s="36">
        <f>FLOOR((AL8*$D8),0.01)</f>
        <v>36.92</v>
      </c>
      <c r="AK8" s="37">
        <f>AP8</f>
        <v>608</v>
      </c>
      <c r="AL8" s="40">
        <v>1.3675999999999999</v>
      </c>
      <c r="AM8" s="36"/>
      <c r="AP8" s="32">
        <f>FLOOR(($ED8*POWER((AJ8-$EE8),$EF8)),1)</f>
        <v>608</v>
      </c>
      <c r="AQ8" s="36"/>
      <c r="AR8" s="38"/>
      <c r="AS8" s="36">
        <f>FLOOR((AU8*$D8),0.01)</f>
        <v>40.840000000000003</v>
      </c>
      <c r="AT8" s="37">
        <f>AY8</f>
        <v>683</v>
      </c>
      <c r="AU8" s="40">
        <v>1.5125999999999999</v>
      </c>
      <c r="AV8" s="36"/>
      <c r="AY8" s="32">
        <f>FLOOR(($ED8*POWER((AS8-$EE8),$EF8)),1)</f>
        <v>683</v>
      </c>
      <c r="AZ8" s="36"/>
      <c r="BA8" s="38"/>
      <c r="BB8" s="36">
        <f>FLOOR((BD8*$D8),0.01)</f>
        <v>45.68</v>
      </c>
      <c r="BC8" s="37">
        <f>BH8</f>
        <v>777</v>
      </c>
      <c r="BD8" s="40">
        <v>1.6919999999999999</v>
      </c>
      <c r="BE8" s="36"/>
      <c r="BH8" s="32">
        <f>FLOOR(($ED8*POWER((BB8-$EE8),$EF8)),1)</f>
        <v>777</v>
      </c>
      <c r="BI8" s="36"/>
      <c r="BJ8" s="38"/>
      <c r="BK8" s="36">
        <f>FLOOR((BM8*$D8),0.01)</f>
        <v>51.83</v>
      </c>
      <c r="BL8" s="37">
        <f>BQ8</f>
        <v>896</v>
      </c>
      <c r="BM8" s="40">
        <v>1.9197</v>
      </c>
      <c r="BN8" s="36"/>
      <c r="BQ8" s="32">
        <f>FLOOR(($ED8*POWER((BK8-$EE8),$EF8)),1)</f>
        <v>896</v>
      </c>
      <c r="BR8" s="36"/>
      <c r="BS8" s="38"/>
      <c r="BT8" s="36">
        <f>FLOOR((BV8*$D8),0.01)</f>
        <v>59.94</v>
      </c>
      <c r="BU8" s="37">
        <f>BZ8</f>
        <v>1053</v>
      </c>
      <c r="BV8" s="40">
        <v>2.2202000000000002</v>
      </c>
      <c r="BW8" s="36"/>
      <c r="BZ8" s="32">
        <f>FLOOR(($ED8*POWER((BT8-$EE8),$EF8)),1)</f>
        <v>1053</v>
      </c>
      <c r="CA8" s="36"/>
      <c r="CB8" s="38"/>
      <c r="CK8" s="38"/>
      <c r="CT8" s="38"/>
      <c r="DC8" s="38"/>
      <c r="DL8" s="38"/>
      <c r="DU8" s="38"/>
      <c r="ED8" s="32">
        <v>15.9803</v>
      </c>
      <c r="EE8" s="32">
        <v>3.8</v>
      </c>
      <c r="EF8" s="32">
        <v>1.04</v>
      </c>
      <c r="EI8" s="32">
        <f t="shared" si="1"/>
        <v>420</v>
      </c>
      <c r="EJ8" s="32" t="str">
        <f t="shared" ref="EJ8:EJ13" si="3">A8</f>
        <v>javelin</v>
      </c>
      <c r="EK8" s="32" t="str">
        <f t="shared" ref="EK8:EK13" si="4">B8</f>
        <v>600 g</v>
      </c>
    </row>
    <row r="9" spans="1:141">
      <c r="A9" s="18" t="s">
        <v>33</v>
      </c>
      <c r="B9" s="18" t="s">
        <v>35</v>
      </c>
      <c r="C9" s="30"/>
      <c r="D9" s="31">
        <v>27</v>
      </c>
      <c r="E9" s="24"/>
      <c r="F9" s="28">
        <f t="shared" si="0"/>
        <v>420</v>
      </c>
      <c r="G9" s="21"/>
      <c r="H9" s="23"/>
      <c r="AH9" s="21"/>
      <c r="AI9" s="23"/>
      <c r="AR9" s="21"/>
      <c r="AZ9" s="24"/>
      <c r="BA9" s="21"/>
      <c r="BB9" s="24">
        <f>FLOOR((BD9*$D9),0.01)</f>
        <v>43.51</v>
      </c>
      <c r="BC9" s="28">
        <f>BH9</f>
        <v>735</v>
      </c>
      <c r="BD9" s="29">
        <v>1.6117999999999999</v>
      </c>
      <c r="BE9" s="24"/>
      <c r="BH9" s="16">
        <f>FLOOR(($ED9*POWER((BB9-$EE9),$EF9)),1)</f>
        <v>735</v>
      </c>
      <c r="BI9" s="24"/>
      <c r="BJ9" s="21"/>
      <c r="BK9" s="24">
        <f>FLOOR((BM9*$D9),0.01)</f>
        <v>49.06</v>
      </c>
      <c r="BL9" s="28">
        <f>BQ9</f>
        <v>842</v>
      </c>
      <c r="BM9" s="29">
        <v>1.8170999999999999</v>
      </c>
      <c r="BN9" s="24"/>
      <c r="BQ9" s="16">
        <f>FLOOR(($ED9*POWER((BK9-$EE9),$EF9)),1)</f>
        <v>842</v>
      </c>
      <c r="BR9" s="24"/>
      <c r="BS9" s="21"/>
      <c r="CB9" s="21"/>
      <c r="CK9" s="21"/>
      <c r="CT9" s="21"/>
      <c r="DC9" s="21"/>
      <c r="DL9" s="21"/>
      <c r="DU9" s="21"/>
      <c r="ED9" s="16">
        <v>15.9803</v>
      </c>
      <c r="EE9" s="16">
        <v>3.8</v>
      </c>
      <c r="EF9" s="16">
        <v>1.04</v>
      </c>
      <c r="EI9" s="16">
        <f t="shared" si="1"/>
        <v>420</v>
      </c>
      <c r="EJ9" s="16" t="str">
        <f t="shared" si="3"/>
        <v>javelin</v>
      </c>
      <c r="EK9" s="16" t="str">
        <f t="shared" si="4"/>
        <v>500 g</v>
      </c>
    </row>
    <row r="10" spans="1:141">
      <c r="A10" s="18" t="s">
        <v>33</v>
      </c>
      <c r="B10" s="18" t="s">
        <v>36</v>
      </c>
      <c r="C10" s="30"/>
      <c r="D10" s="31">
        <v>27</v>
      </c>
      <c r="E10" s="24"/>
      <c r="F10" s="28">
        <f t="shared" si="0"/>
        <v>420</v>
      </c>
      <c r="G10" s="21"/>
      <c r="H10" s="23"/>
      <c r="AH10" s="21"/>
      <c r="AI10" s="23"/>
      <c r="AJ10" s="24">
        <f>FLOOR((AL10*$D10),0.01)</f>
        <v>34.21</v>
      </c>
      <c r="AK10" s="28">
        <f>AP10</f>
        <v>557</v>
      </c>
      <c r="AL10" s="29">
        <v>1.2670999999999999</v>
      </c>
      <c r="AM10" s="24"/>
      <c r="AP10" s="16">
        <f>FLOOR(($ED10*POWER((AJ10-$EE10),$EF10)),1)</f>
        <v>557</v>
      </c>
      <c r="AQ10" s="24"/>
      <c r="AR10" s="21"/>
      <c r="AS10" s="24">
        <f>FLOOR((AU10*$D10),0.01)</f>
        <v>37.54</v>
      </c>
      <c r="AT10" s="28">
        <f>AY10</f>
        <v>620</v>
      </c>
      <c r="AU10" s="29">
        <v>1.3906000000000001</v>
      </c>
      <c r="AV10" s="24"/>
      <c r="AY10" s="16">
        <f>FLOOR(($ED10*POWER((AS10-$EE10),$EF10)),1)</f>
        <v>620</v>
      </c>
      <c r="AZ10" s="24"/>
      <c r="BA10" s="21"/>
      <c r="BJ10" s="21"/>
      <c r="BS10" s="21"/>
      <c r="CB10" s="21"/>
      <c r="CK10" s="21"/>
      <c r="CT10" s="21"/>
      <c r="DC10" s="21"/>
      <c r="DL10" s="21"/>
      <c r="DU10" s="21"/>
      <c r="ED10" s="16">
        <v>15.9803</v>
      </c>
      <c r="EE10" s="16">
        <v>3.8</v>
      </c>
      <c r="EF10" s="16">
        <v>1.04</v>
      </c>
      <c r="EI10" s="16">
        <f t="shared" si="1"/>
        <v>420</v>
      </c>
      <c r="EJ10" s="16" t="str">
        <f t="shared" si="3"/>
        <v>javelin</v>
      </c>
      <c r="EK10" s="16" t="str">
        <f t="shared" si="4"/>
        <v>400 g</v>
      </c>
    </row>
    <row r="11" spans="1:141" s="32" customFormat="1">
      <c r="A11" s="33" t="s">
        <v>37</v>
      </c>
      <c r="B11" s="33" t="s">
        <v>38</v>
      </c>
      <c r="C11" s="34"/>
      <c r="D11" s="35">
        <v>24</v>
      </c>
      <c r="E11" s="36"/>
      <c r="F11" s="37">
        <f t="shared" si="0"/>
        <v>364</v>
      </c>
      <c r="G11" s="38"/>
      <c r="H11" s="39"/>
      <c r="AH11" s="38"/>
      <c r="AI11" s="39"/>
      <c r="AJ11" s="36">
        <f>FLOOR((AL11*$D11),0.01)</f>
        <v>34.270000000000003</v>
      </c>
      <c r="AK11" s="37">
        <f>AP11</f>
        <v>586</v>
      </c>
      <c r="AL11" s="40">
        <v>1.4282999999999999</v>
      </c>
      <c r="AM11" s="36"/>
      <c r="AP11" s="32">
        <f>FLOOR(($ED11*POWER((AJ11-$EE11),$EF11)),1)</f>
        <v>586</v>
      </c>
      <c r="AQ11" s="36"/>
      <c r="AR11" s="38"/>
      <c r="AS11" s="36"/>
      <c r="AT11" s="37"/>
      <c r="AU11" s="41"/>
      <c r="BA11" s="38"/>
      <c r="BJ11" s="38"/>
      <c r="BS11" s="38"/>
      <c r="CB11" s="38"/>
      <c r="CK11" s="38"/>
      <c r="CT11" s="38"/>
      <c r="DC11" s="38"/>
      <c r="DL11" s="38"/>
      <c r="DU11" s="38"/>
      <c r="ED11" s="32">
        <v>17.5458</v>
      </c>
      <c r="EE11" s="32">
        <v>6</v>
      </c>
      <c r="EF11" s="32">
        <v>1.05</v>
      </c>
      <c r="EI11" s="32">
        <f t="shared" si="1"/>
        <v>364</v>
      </c>
      <c r="EJ11" s="32" t="str">
        <f t="shared" si="3"/>
        <v>weight</v>
      </c>
      <c r="EK11" s="32" t="str">
        <f t="shared" si="4"/>
        <v>9.080 kg</v>
      </c>
    </row>
    <row r="12" spans="1:141">
      <c r="A12" s="18" t="s">
        <v>37</v>
      </c>
      <c r="B12" s="18" t="s">
        <v>39</v>
      </c>
      <c r="C12" s="30"/>
      <c r="D12" s="31">
        <v>24</v>
      </c>
      <c r="E12" s="24"/>
      <c r="F12" s="28">
        <f t="shared" si="0"/>
        <v>364</v>
      </c>
      <c r="G12" s="21"/>
      <c r="H12" s="23"/>
      <c r="AH12" s="21"/>
      <c r="AI12" s="23"/>
      <c r="AJ12" s="24"/>
      <c r="AK12" s="28"/>
      <c r="AL12" s="25"/>
      <c r="AM12" s="24"/>
      <c r="AQ12" s="24"/>
      <c r="AR12" s="21"/>
      <c r="AS12" s="24"/>
      <c r="AT12" s="28"/>
      <c r="AU12" s="25"/>
      <c r="AV12" s="24"/>
      <c r="AZ12" s="24"/>
      <c r="BA12" s="21"/>
      <c r="BB12" s="24">
        <f>FLOOR((BD12*$D12),0.01)</f>
        <v>34.17</v>
      </c>
      <c r="BC12" s="28">
        <f>BH12</f>
        <v>584</v>
      </c>
      <c r="BD12" s="29">
        <v>1.4238</v>
      </c>
      <c r="BE12" s="24"/>
      <c r="BH12" s="16">
        <f>FLOOR(($ED12*POWER((BB12-$EE12),$EF12)),1)</f>
        <v>584</v>
      </c>
      <c r="BI12" s="24"/>
      <c r="BJ12" s="21"/>
      <c r="BK12" s="24"/>
      <c r="BL12" s="28"/>
      <c r="BM12" s="25"/>
      <c r="BN12" s="24"/>
      <c r="BR12" s="24"/>
      <c r="BS12" s="21"/>
      <c r="BT12" s="24"/>
      <c r="BU12" s="28"/>
      <c r="BV12" s="25"/>
      <c r="BW12" s="24"/>
      <c r="CA12" s="24"/>
      <c r="CB12" s="21"/>
      <c r="CC12" s="24"/>
      <c r="CD12" s="28"/>
      <c r="CE12" s="25"/>
      <c r="CF12" s="24"/>
      <c r="CJ12" s="24"/>
      <c r="CK12" s="21"/>
      <c r="CL12" s="24"/>
      <c r="CM12" s="28"/>
      <c r="CN12" s="25"/>
      <c r="CO12" s="24"/>
      <c r="CS12" s="24"/>
      <c r="CT12" s="21"/>
      <c r="CU12" s="24"/>
      <c r="CV12" s="28"/>
      <c r="CW12" s="25"/>
      <c r="CX12" s="24"/>
      <c r="DB12" s="24"/>
      <c r="DC12" s="21"/>
      <c r="DD12" s="24"/>
      <c r="DE12" s="28"/>
      <c r="DF12" s="25"/>
      <c r="DG12" s="24"/>
      <c r="DK12" s="24"/>
      <c r="DL12" s="21"/>
      <c r="DM12" s="24"/>
      <c r="DN12" s="28"/>
      <c r="DO12" s="25"/>
      <c r="DP12" s="24"/>
      <c r="DT12" s="24"/>
      <c r="DU12" s="21"/>
      <c r="ED12" s="16">
        <v>17.5458</v>
      </c>
      <c r="EE12" s="16">
        <v>6</v>
      </c>
      <c r="EF12" s="16">
        <v>1.05</v>
      </c>
      <c r="EI12" s="16">
        <f t="shared" si="1"/>
        <v>364</v>
      </c>
      <c r="EJ12" s="16" t="str">
        <f t="shared" si="3"/>
        <v>weight</v>
      </c>
      <c r="EK12" s="16" t="str">
        <f t="shared" si="4"/>
        <v>7.260 kg</v>
      </c>
    </row>
    <row r="13" spans="1:141" ht="15.75" thickBot="1">
      <c r="A13" s="18" t="s">
        <v>37</v>
      </c>
      <c r="B13" s="18" t="s">
        <v>40</v>
      </c>
      <c r="C13" s="42"/>
      <c r="D13" s="43">
        <v>24</v>
      </c>
      <c r="E13" s="24"/>
      <c r="F13" s="28">
        <f t="shared" si="0"/>
        <v>364</v>
      </c>
      <c r="G13" s="21"/>
      <c r="H13" s="23"/>
      <c r="AH13" s="21"/>
      <c r="AI13" s="23"/>
      <c r="AJ13" s="24"/>
      <c r="AK13" s="28"/>
      <c r="AL13" s="25"/>
      <c r="AM13" s="24"/>
      <c r="AQ13" s="24"/>
      <c r="AR13" s="21"/>
      <c r="AS13" s="24"/>
      <c r="AT13" s="28"/>
      <c r="AU13" s="25"/>
      <c r="AV13" s="24"/>
      <c r="AZ13" s="24"/>
      <c r="BA13" s="21"/>
      <c r="BB13" s="24"/>
      <c r="BC13" s="28"/>
      <c r="BD13" s="25"/>
      <c r="BE13" s="24"/>
      <c r="BI13" s="24"/>
      <c r="BJ13" s="21"/>
      <c r="BK13" s="24"/>
      <c r="BL13" s="28"/>
      <c r="BM13" s="25"/>
      <c r="BN13" s="24"/>
      <c r="BR13" s="24"/>
      <c r="BS13" s="21"/>
      <c r="BT13" s="24"/>
      <c r="BU13" s="28"/>
      <c r="BV13" s="25"/>
      <c r="BW13" s="24"/>
      <c r="CA13" s="24"/>
      <c r="CB13" s="21"/>
      <c r="CC13" s="24">
        <f>FLOOR((CE13*$D13),0.01)</f>
        <v>39.42</v>
      </c>
      <c r="CD13" s="28">
        <f>CI13</f>
        <v>698</v>
      </c>
      <c r="CE13" s="29">
        <v>1.6428</v>
      </c>
      <c r="CF13" s="24"/>
      <c r="CI13" s="16">
        <f>FLOOR(($ED13*POWER((CC13-$EE13),$EF13)),1)</f>
        <v>698</v>
      </c>
      <c r="CJ13" s="24"/>
      <c r="CK13" s="21"/>
      <c r="CL13" s="24">
        <f>FLOOR((CN13*$D13),0.01)</f>
        <v>44.9</v>
      </c>
      <c r="CM13" s="28">
        <f>CR13</f>
        <v>819</v>
      </c>
      <c r="CN13" s="29">
        <v>1.8712</v>
      </c>
      <c r="CO13" s="24"/>
      <c r="CR13" s="16">
        <f>FLOOR(($ED13*POWER((CL13-$EE13),$EF13)),1)</f>
        <v>819</v>
      </c>
      <c r="CS13" s="24"/>
      <c r="CT13" s="21"/>
      <c r="CU13" s="24">
        <f>FLOOR((CW13*$D13),0.01)</f>
        <v>52.35</v>
      </c>
      <c r="CV13" s="28">
        <f>DA13</f>
        <v>985</v>
      </c>
      <c r="CW13" s="29">
        <v>2.1815000000000002</v>
      </c>
      <c r="CX13" s="24"/>
      <c r="DA13" s="16">
        <f>FLOOR(($ED13*POWER((CU13-$EE13),$EF13)),1)</f>
        <v>985</v>
      </c>
      <c r="DB13" s="24"/>
      <c r="DC13" s="21"/>
      <c r="DD13" s="24">
        <f>FLOOR((DF13*$D13),0.01)</f>
        <v>63.13</v>
      </c>
      <c r="DE13" s="28">
        <f>DJ13</f>
        <v>1227</v>
      </c>
      <c r="DF13" s="29">
        <v>2.6307999999999998</v>
      </c>
      <c r="DG13" s="24"/>
      <c r="DJ13" s="16">
        <f>FLOOR(($ED13*POWER((DD13-$EE13),$EF13)),1)</f>
        <v>1227</v>
      </c>
      <c r="DK13" s="24"/>
      <c r="DL13" s="21"/>
      <c r="DM13" s="24">
        <f>FLOOR((DO13*$D13),0.01)</f>
        <v>80.320000000000007</v>
      </c>
      <c r="DN13" s="28">
        <f>DS13</f>
        <v>1617</v>
      </c>
      <c r="DO13" s="29">
        <v>3.3466999999999998</v>
      </c>
      <c r="DP13" s="24"/>
      <c r="DS13" s="16">
        <f>FLOOR(($ED13*POWER((DM13-$EE13),$EF13)),1)</f>
        <v>1617</v>
      </c>
      <c r="DT13" s="24"/>
      <c r="DU13" s="21"/>
      <c r="ED13" s="16">
        <v>17.5458</v>
      </c>
      <c r="EE13" s="16">
        <v>6</v>
      </c>
      <c r="EF13" s="16">
        <v>1.05</v>
      </c>
      <c r="EI13" s="16">
        <f t="shared" si="1"/>
        <v>364</v>
      </c>
      <c r="EJ13" s="16" t="str">
        <f t="shared" si="3"/>
        <v>weight</v>
      </c>
      <c r="EK13" s="16" t="str">
        <f t="shared" si="4"/>
        <v>5.450 kg</v>
      </c>
    </row>
    <row r="14" spans="1:141">
      <c r="A14" s="18"/>
      <c r="B14" s="18"/>
      <c r="C14" s="44"/>
      <c r="D14" s="45"/>
      <c r="E14" s="24"/>
      <c r="F14" s="28"/>
      <c r="G14" s="21"/>
      <c r="H14" s="23"/>
      <c r="AH14" s="21"/>
      <c r="AI14" s="23"/>
      <c r="AJ14" s="24"/>
      <c r="AK14" s="28"/>
      <c r="AL14" s="25"/>
      <c r="AM14" s="24"/>
      <c r="AQ14" s="24"/>
      <c r="AR14" s="21"/>
      <c r="AS14" s="24"/>
      <c r="AT14" s="28"/>
      <c r="AU14" s="25"/>
      <c r="AV14" s="24"/>
      <c r="AZ14" s="24"/>
      <c r="BA14" s="21"/>
      <c r="BB14" s="24"/>
      <c r="BC14" s="28"/>
      <c r="BD14" s="25"/>
      <c r="BE14" s="24"/>
      <c r="BI14" s="24"/>
      <c r="BJ14" s="21"/>
      <c r="BK14" s="24"/>
      <c r="BL14" s="28"/>
      <c r="BM14" s="25"/>
      <c r="BN14" s="24"/>
      <c r="BR14" s="24"/>
      <c r="BS14" s="21"/>
      <c r="BT14" s="24"/>
      <c r="BU14" s="28"/>
      <c r="BV14" s="25"/>
      <c r="BW14" s="24"/>
      <c r="CA14" s="24"/>
      <c r="CB14" s="21"/>
      <c r="CC14" s="24"/>
      <c r="CD14" s="28"/>
      <c r="CE14" s="29"/>
      <c r="CF14" s="24"/>
      <c r="CJ14" s="24"/>
      <c r="CK14" s="21"/>
      <c r="CL14" s="24"/>
      <c r="CM14" s="28"/>
      <c r="CN14" s="29"/>
      <c r="CO14" s="24"/>
      <c r="CS14" s="24"/>
      <c r="CT14" s="21"/>
      <c r="CU14" s="24"/>
      <c r="CV14" s="28"/>
      <c r="CW14" s="29"/>
      <c r="CX14" s="24"/>
      <c r="DB14" s="24"/>
      <c r="DC14" s="21"/>
      <c r="DD14" s="24"/>
      <c r="DE14" s="28"/>
      <c r="DF14" s="29"/>
      <c r="DG14" s="24"/>
      <c r="DK14" s="24"/>
      <c r="DL14" s="21"/>
      <c r="DM14" s="24"/>
      <c r="DN14" s="28"/>
      <c r="DO14" s="29"/>
      <c r="DP14" s="24"/>
      <c r="DT14" s="24"/>
      <c r="DU14" s="21"/>
    </row>
    <row r="15" spans="1:141">
      <c r="A15" s="18" t="s">
        <v>205</v>
      </c>
      <c r="E15" s="16" t="s">
        <v>206</v>
      </c>
    </row>
    <row r="16" spans="1:141">
      <c r="A16" s="18"/>
    </row>
    <row r="17" spans="1:5">
      <c r="A17" s="143" t="s">
        <v>360</v>
      </c>
    </row>
    <row r="18" spans="1:5">
      <c r="A18" s="18" t="s">
        <v>361</v>
      </c>
    </row>
    <row r="19" spans="1:5">
      <c r="A19" s="18" t="s">
        <v>362</v>
      </c>
    </row>
    <row r="20" spans="1:5">
      <c r="A20" s="18"/>
    </row>
    <row r="21" spans="1:5">
      <c r="A21" s="143" t="s">
        <v>363</v>
      </c>
    </row>
    <row r="22" spans="1:5">
      <c r="A22" s="18" t="s">
        <v>364</v>
      </c>
    </row>
    <row r="23" spans="1:5">
      <c r="A23" s="18"/>
    </row>
    <row r="24" spans="1:5">
      <c r="A24" s="18" t="s">
        <v>365</v>
      </c>
    </row>
    <row r="25" spans="1:5">
      <c r="A25" s="145" t="s">
        <v>366</v>
      </c>
    </row>
    <row r="26" spans="1:5">
      <c r="A26" s="18"/>
    </row>
    <row r="28" spans="1:5">
      <c r="A28" s="18" t="s">
        <v>374</v>
      </c>
    </row>
    <row r="29" spans="1:5">
      <c r="A29" s="18" t="s">
        <v>369</v>
      </c>
    </row>
    <row r="30" spans="1:5">
      <c r="A30" s="18" t="s">
        <v>370</v>
      </c>
    </row>
    <row r="31" spans="1:5">
      <c r="A31" s="18" t="s">
        <v>367</v>
      </c>
    </row>
    <row r="32" spans="1:5">
      <c r="A32" s="16" t="s">
        <v>15</v>
      </c>
      <c r="E32" s="16" t="s">
        <v>41</v>
      </c>
    </row>
    <row r="33" spans="1:5">
      <c r="A33" s="16" t="s">
        <v>14</v>
      </c>
    </row>
    <row r="34" spans="1:5">
      <c r="A34" s="16" t="s">
        <v>13</v>
      </c>
    </row>
    <row r="35" spans="1:5">
      <c r="A35" s="16" t="s">
        <v>4</v>
      </c>
    </row>
    <row r="36" spans="1:5">
      <c r="A36" s="16" t="s">
        <v>16</v>
      </c>
    </row>
    <row r="37" spans="1:5">
      <c r="A37" s="16" t="s">
        <v>17</v>
      </c>
    </row>
    <row r="38" spans="1:5">
      <c r="A38" s="16" t="s">
        <v>18</v>
      </c>
    </row>
    <row r="39" spans="1:5">
      <c r="A39" s="16" t="s">
        <v>19</v>
      </c>
    </row>
    <row r="40" spans="1:5">
      <c r="A40" s="18" t="s">
        <v>372</v>
      </c>
    </row>
    <row r="41" spans="1:5">
      <c r="A41" s="18" t="s">
        <v>367</v>
      </c>
      <c r="B41" s="16" t="s">
        <v>51</v>
      </c>
    </row>
    <row r="42" spans="1:5">
      <c r="A42" s="18" t="s">
        <v>369</v>
      </c>
      <c r="B42" s="16" t="s">
        <v>51</v>
      </c>
    </row>
    <row r="43" spans="1:5">
      <c r="A43" s="18" t="s">
        <v>370</v>
      </c>
      <c r="B43" s="16" t="s">
        <v>51</v>
      </c>
    </row>
    <row r="44" spans="1:5">
      <c r="A44" s="16" t="s">
        <v>15</v>
      </c>
      <c r="B44" s="16" t="s">
        <v>15</v>
      </c>
      <c r="E44" s="16" t="s">
        <v>41</v>
      </c>
    </row>
    <row r="45" spans="1:5">
      <c r="A45" s="16" t="s">
        <v>14</v>
      </c>
      <c r="B45" s="16" t="s">
        <v>14</v>
      </c>
    </row>
    <row r="46" spans="1:5">
      <c r="A46" s="16" t="s">
        <v>13</v>
      </c>
      <c r="B46" s="16" t="s">
        <v>13</v>
      </c>
    </row>
    <row r="47" spans="1:5">
      <c r="A47" s="16" t="s">
        <v>4</v>
      </c>
      <c r="B47" s="16" t="s">
        <v>4</v>
      </c>
    </row>
    <row r="48" spans="1:5">
      <c r="A48" s="16" t="s">
        <v>16</v>
      </c>
      <c r="B48" s="16" t="s">
        <v>16</v>
      </c>
    </row>
    <row r="49" spans="1:2">
      <c r="A49" s="16" t="s">
        <v>17</v>
      </c>
      <c r="B49" s="16" t="s">
        <v>17</v>
      </c>
    </row>
    <row r="50" spans="1:2">
      <c r="A50" s="16" t="s">
        <v>18</v>
      </c>
      <c r="B50" s="16" t="s">
        <v>18</v>
      </c>
    </row>
    <row r="51" spans="1:2">
      <c r="A51" s="16" t="s">
        <v>19</v>
      </c>
      <c r="B51" s="16" t="s">
        <v>19</v>
      </c>
    </row>
    <row r="53" spans="1:2">
      <c r="A53" s="18" t="s">
        <v>375</v>
      </c>
    </row>
    <row r="54" spans="1:2">
      <c r="A54" s="18" t="s">
        <v>369</v>
      </c>
    </row>
    <row r="55" spans="1:2">
      <c r="A55" s="18" t="s">
        <v>370</v>
      </c>
    </row>
    <row r="56" spans="1:2">
      <c r="A56" s="18" t="s">
        <v>371</v>
      </c>
    </row>
    <row r="57" spans="1:2">
      <c r="A57" s="16" t="s">
        <v>163</v>
      </c>
    </row>
    <row r="58" spans="1:2">
      <c r="A58" s="16" t="s">
        <v>164</v>
      </c>
    </row>
    <row r="59" spans="1:2">
      <c r="A59" s="16" t="s">
        <v>165</v>
      </c>
    </row>
    <row r="60" spans="1:2">
      <c r="A60" s="16" t="s">
        <v>166</v>
      </c>
    </row>
    <row r="61" spans="1:2">
      <c r="A61" s="16" t="s">
        <v>167</v>
      </c>
    </row>
    <row r="62" spans="1:2">
      <c r="A62" s="16" t="s">
        <v>168</v>
      </c>
    </row>
    <row r="63" spans="1:2">
      <c r="A63" s="16" t="s">
        <v>169</v>
      </c>
    </row>
    <row r="64" spans="1:2">
      <c r="A64" s="16" t="s">
        <v>170</v>
      </c>
    </row>
    <row r="65" spans="1:2">
      <c r="A65" s="16" t="s">
        <v>171</v>
      </c>
    </row>
    <row r="66" spans="1:2">
      <c r="A66" s="18" t="s">
        <v>373</v>
      </c>
    </row>
    <row r="67" spans="1:2">
      <c r="A67" s="16" t="s">
        <v>163</v>
      </c>
      <c r="B67" s="16" t="s">
        <v>163</v>
      </c>
    </row>
    <row r="68" spans="1:2">
      <c r="A68" s="16" t="s">
        <v>164</v>
      </c>
      <c r="B68" s="16" t="s">
        <v>164</v>
      </c>
    </row>
    <row r="69" spans="1:2">
      <c r="A69" s="16" t="s">
        <v>165</v>
      </c>
      <c r="B69" s="16" t="s">
        <v>165</v>
      </c>
    </row>
    <row r="70" spans="1:2">
      <c r="A70" s="16" t="s">
        <v>166</v>
      </c>
      <c r="B70" s="16" t="s">
        <v>166</v>
      </c>
    </row>
    <row r="71" spans="1:2">
      <c r="A71" s="16" t="s">
        <v>167</v>
      </c>
      <c r="B71" s="16" t="s">
        <v>167</v>
      </c>
    </row>
    <row r="72" spans="1:2">
      <c r="A72" s="16" t="s">
        <v>168</v>
      </c>
      <c r="B72" s="16" t="s">
        <v>168</v>
      </c>
    </row>
    <row r="73" spans="1:2">
      <c r="A73" s="16" t="s">
        <v>169</v>
      </c>
      <c r="B73" s="16" t="s">
        <v>169</v>
      </c>
    </row>
    <row r="74" spans="1:2">
      <c r="A74" s="16" t="s">
        <v>170</v>
      </c>
      <c r="B74" s="16" t="s">
        <v>170</v>
      </c>
    </row>
    <row r="75" spans="1:2">
      <c r="A75" s="16" t="s">
        <v>171</v>
      </c>
      <c r="B75" s="16" t="s">
        <v>171</v>
      </c>
    </row>
    <row r="76" spans="1:2">
      <c r="A76" s="18" t="s">
        <v>371</v>
      </c>
      <c r="B76" s="16" t="s">
        <v>162</v>
      </c>
    </row>
    <row r="77" spans="1:2">
      <c r="A77" s="18" t="s">
        <v>369</v>
      </c>
      <c r="B77" s="16" t="s">
        <v>162</v>
      </c>
    </row>
    <row r="78" spans="1:2">
      <c r="A78" s="18" t="s">
        <v>370</v>
      </c>
      <c r="B78" s="16" t="s">
        <v>162</v>
      </c>
    </row>
    <row r="80" spans="1:2" ht="18">
      <c r="A80" s="16" t="s">
        <v>337</v>
      </c>
    </row>
    <row r="82" spans="1:2">
      <c r="A82" s="62" t="s">
        <v>188</v>
      </c>
    </row>
    <row r="83" spans="1:2">
      <c r="A83" s="63" t="s">
        <v>49</v>
      </c>
      <c r="B83" s="63" t="s">
        <v>315</v>
      </c>
    </row>
    <row r="84" spans="1:2">
      <c r="A84" s="63" t="s">
        <v>189</v>
      </c>
      <c r="B84" s="63" t="s">
        <v>316</v>
      </c>
    </row>
    <row r="85" spans="1:2">
      <c r="A85" s="63" t="s">
        <v>190</v>
      </c>
      <c r="B85" s="63" t="s">
        <v>317</v>
      </c>
    </row>
    <row r="86" spans="1:2">
      <c r="A86" s="63" t="s">
        <v>191</v>
      </c>
      <c r="B86" s="63" t="s">
        <v>318</v>
      </c>
    </row>
    <row r="87" spans="1:2">
      <c r="A87" s="63" t="s">
        <v>192</v>
      </c>
      <c r="B87" s="63" t="s">
        <v>319</v>
      </c>
    </row>
    <row r="88" spans="1:2">
      <c r="A88" s="63" t="s">
        <v>193</v>
      </c>
      <c r="B88" s="63" t="s">
        <v>320</v>
      </c>
    </row>
    <row r="89" spans="1:2">
      <c r="A89" s="63"/>
    </row>
    <row r="90" spans="1:2">
      <c r="A90" s="62" t="s">
        <v>194</v>
      </c>
    </row>
    <row r="91" spans="1:2">
      <c r="A91" s="63" t="s">
        <v>44</v>
      </c>
      <c r="B91" s="63" t="s">
        <v>321</v>
      </c>
    </row>
    <row r="92" spans="1:2">
      <c r="A92" s="63" t="s">
        <v>42</v>
      </c>
      <c r="B92" s="63" t="s">
        <v>322</v>
      </c>
    </row>
    <row r="93" spans="1:2">
      <c r="A93" s="63" t="s">
        <v>43</v>
      </c>
      <c r="B93" s="63" t="s">
        <v>323</v>
      </c>
    </row>
    <row r="94" spans="1:2">
      <c r="A94" s="63"/>
    </row>
    <row r="95" spans="1:2">
      <c r="A95" s="62" t="s">
        <v>195</v>
      </c>
    </row>
    <row r="96" spans="1:2">
      <c r="A96" s="63" t="s">
        <v>47</v>
      </c>
      <c r="B96" s="64" t="s">
        <v>324</v>
      </c>
    </row>
    <row r="97" spans="1:2">
      <c r="A97" s="63" t="s">
        <v>48</v>
      </c>
      <c r="B97" s="64" t="s">
        <v>325</v>
      </c>
    </row>
    <row r="98" spans="1:2">
      <c r="A98" s="63" t="s">
        <v>45</v>
      </c>
      <c r="B98" s="64" t="s">
        <v>326</v>
      </c>
    </row>
    <row r="101" spans="1:2">
      <c r="A101" s="62" t="s">
        <v>312</v>
      </c>
    </row>
    <row r="102" spans="1:2">
      <c r="A102" s="63" t="s">
        <v>49</v>
      </c>
      <c r="B102" s="63" t="s">
        <v>327</v>
      </c>
    </row>
    <row r="103" spans="1:2">
      <c r="A103" s="63" t="s">
        <v>189</v>
      </c>
      <c r="B103" s="63" t="s">
        <v>328</v>
      </c>
    </row>
    <row r="104" spans="1:2">
      <c r="A104" s="63" t="s">
        <v>191</v>
      </c>
      <c r="B104" s="63" t="s">
        <v>329</v>
      </c>
    </row>
    <row r="105" spans="1:2">
      <c r="A105" s="63" t="s">
        <v>193</v>
      </c>
      <c r="B105" s="63" t="s">
        <v>330</v>
      </c>
    </row>
    <row r="106" spans="1:2">
      <c r="A106" s="63"/>
    </row>
    <row r="107" spans="1:2">
      <c r="A107" s="62" t="s">
        <v>313</v>
      </c>
    </row>
    <row r="108" spans="1:2">
      <c r="A108" s="63" t="s">
        <v>44</v>
      </c>
      <c r="B108" s="63" t="s">
        <v>331</v>
      </c>
    </row>
    <row r="109" spans="1:2">
      <c r="A109" s="63" t="s">
        <v>42</v>
      </c>
      <c r="B109" s="63" t="s">
        <v>332</v>
      </c>
    </row>
    <row r="110" spans="1:2">
      <c r="A110" s="63" t="s">
        <v>43</v>
      </c>
      <c r="B110" s="63" t="s">
        <v>333</v>
      </c>
    </row>
    <row r="111" spans="1:2">
      <c r="A111" s="63"/>
    </row>
    <row r="112" spans="1:2">
      <c r="A112" s="62" t="s">
        <v>314</v>
      </c>
    </row>
    <row r="113" spans="1:2">
      <c r="A113" s="63" t="s">
        <v>47</v>
      </c>
      <c r="B113" s="63" t="s">
        <v>334</v>
      </c>
    </row>
    <row r="114" spans="1:2">
      <c r="A114" s="63" t="s">
        <v>48</v>
      </c>
      <c r="B114" s="63" t="s">
        <v>335</v>
      </c>
    </row>
    <row r="115" spans="1:2">
      <c r="A115" s="63" t="s">
        <v>45</v>
      </c>
      <c r="B115" s="63" t="s">
        <v>336</v>
      </c>
    </row>
  </sheetData>
  <sortState xmlns:xlrd2="http://schemas.microsoft.com/office/spreadsheetml/2017/richdata2" ref="A67:B78">
    <sortCondition ref="A67:A78"/>
  </sortState>
  <hyperlinks>
    <hyperlink ref="A25" r:id="rId1" xr:uid="{F0509E29-8265-440D-B099-B363550D2EF9}"/>
  </hyperlinks>
  <pageMargins left="0.75" right="0.75" top="1" bottom="1" header="0.5" footer="0.5"/>
  <pageSetup paperSize="9" orientation="portrait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5759-9191-44CB-9816-ED3E5CBE4F28}">
  <dimension ref="A1:B1410"/>
  <sheetViews>
    <sheetView topLeftCell="A1388" zoomScale="86" zoomScaleNormal="86" workbookViewId="0">
      <selection activeCell="BC77" sqref="BC77"/>
    </sheetView>
  </sheetViews>
  <sheetFormatPr defaultRowHeight="15"/>
  <cols>
    <col min="1" max="1" width="9.140625" style="24"/>
    <col min="2" max="16384" width="9.140625" style="16"/>
  </cols>
  <sheetData>
    <row r="1" spans="1:2">
      <c r="A1" s="24">
        <v>9.61</v>
      </c>
      <c r="B1" s="16">
        <v>1200</v>
      </c>
    </row>
    <row r="2" spans="1:2">
      <c r="A2" s="24">
        <v>9.6199999999999992</v>
      </c>
      <c r="B2" s="16">
        <v>1199</v>
      </c>
    </row>
    <row r="3" spans="1:2">
      <c r="A3" s="24">
        <v>9.6300000000000008</v>
      </c>
      <c r="B3" s="16">
        <v>1197</v>
      </c>
    </row>
    <row r="4" spans="1:2">
      <c r="A4" s="24">
        <v>9.64</v>
      </c>
      <c r="B4" s="16">
        <v>1194</v>
      </c>
    </row>
    <row r="5" spans="1:2">
      <c r="A5" s="24">
        <v>9.65</v>
      </c>
      <c r="B5" s="16">
        <v>1192</v>
      </c>
    </row>
    <row r="6" spans="1:2">
      <c r="A6" s="24">
        <v>9.66</v>
      </c>
      <c r="B6" s="16">
        <v>1190</v>
      </c>
    </row>
    <row r="7" spans="1:2">
      <c r="A7" s="24">
        <v>9.67</v>
      </c>
      <c r="B7" s="16">
        <v>1188</v>
      </c>
    </row>
    <row r="8" spans="1:2">
      <c r="A8" s="24">
        <v>9.68</v>
      </c>
      <c r="B8" s="16">
        <v>1186</v>
      </c>
    </row>
    <row r="9" spans="1:2">
      <c r="A9" s="24">
        <v>9.69</v>
      </c>
      <c r="B9" s="16">
        <v>1184</v>
      </c>
    </row>
    <row r="10" spans="1:2">
      <c r="A10" s="24">
        <v>9.6999999999999993</v>
      </c>
      <c r="B10" s="16">
        <v>1182</v>
      </c>
    </row>
    <row r="11" spans="1:2">
      <c r="A11" s="24">
        <v>9.7100000000000009</v>
      </c>
      <c r="B11" s="16">
        <v>1180</v>
      </c>
    </row>
    <row r="12" spans="1:2">
      <c r="A12" s="24">
        <v>9.7200000000000006</v>
      </c>
      <c r="B12" s="16">
        <v>1178</v>
      </c>
    </row>
    <row r="13" spans="1:2">
      <c r="A13" s="24">
        <v>9.73</v>
      </c>
      <c r="B13" s="16">
        <v>1176</v>
      </c>
    </row>
    <row r="14" spans="1:2">
      <c r="A14" s="24">
        <v>9.74</v>
      </c>
      <c r="B14" s="16">
        <v>1174</v>
      </c>
    </row>
    <row r="15" spans="1:2">
      <c r="A15" s="24">
        <v>9.75</v>
      </c>
      <c r="B15" s="16">
        <v>1172</v>
      </c>
    </row>
    <row r="16" spans="1:2">
      <c r="A16" s="24">
        <v>9.76</v>
      </c>
      <c r="B16" s="16">
        <v>1170</v>
      </c>
    </row>
    <row r="17" spans="1:2">
      <c r="A17" s="24">
        <v>9.77</v>
      </c>
      <c r="B17" s="16">
        <v>1168</v>
      </c>
    </row>
    <row r="18" spans="1:2">
      <c r="A18" s="24">
        <v>9.7799999999999994</v>
      </c>
      <c r="B18" s="16">
        <v>1166</v>
      </c>
    </row>
    <row r="19" spans="1:2">
      <c r="A19" s="24">
        <v>9.7899999999999991</v>
      </c>
      <c r="B19" s="16">
        <v>1164</v>
      </c>
    </row>
    <row r="20" spans="1:2">
      <c r="A20" s="24">
        <v>9.8000000000000007</v>
      </c>
      <c r="B20" s="16">
        <v>1162</v>
      </c>
    </row>
    <row r="21" spans="1:2">
      <c r="A21" s="24">
        <v>9.81</v>
      </c>
      <c r="B21" s="16">
        <v>1160</v>
      </c>
    </row>
    <row r="22" spans="1:2">
      <c r="A22" s="24">
        <v>9.82</v>
      </c>
      <c r="B22" s="16">
        <v>1158</v>
      </c>
    </row>
    <row r="23" spans="1:2">
      <c r="A23" s="24">
        <v>9.83</v>
      </c>
      <c r="B23" s="16">
        <v>1156</v>
      </c>
    </row>
    <row r="24" spans="1:2">
      <c r="A24" s="24">
        <v>9.84</v>
      </c>
      <c r="B24" s="16">
        <v>1154</v>
      </c>
    </row>
    <row r="25" spans="1:2">
      <c r="A25" s="24">
        <v>9.85</v>
      </c>
      <c r="B25" s="16">
        <v>1152</v>
      </c>
    </row>
    <row r="26" spans="1:2">
      <c r="A26" s="24">
        <v>9.86</v>
      </c>
      <c r="B26" s="16">
        <v>1150</v>
      </c>
    </row>
    <row r="27" spans="1:2">
      <c r="A27" s="24">
        <v>9.8699999999999992</v>
      </c>
      <c r="B27" s="16">
        <v>1148</v>
      </c>
    </row>
    <row r="28" spans="1:2">
      <c r="A28" s="24">
        <v>9.8800000000000008</v>
      </c>
      <c r="B28" s="16">
        <v>1146</v>
      </c>
    </row>
    <row r="29" spans="1:2">
      <c r="A29" s="24">
        <v>9.89</v>
      </c>
      <c r="B29" s="16">
        <v>1144</v>
      </c>
    </row>
    <row r="30" spans="1:2">
      <c r="A30" s="24">
        <v>9.9</v>
      </c>
      <c r="B30" s="16">
        <v>1142</v>
      </c>
    </row>
    <row r="31" spans="1:2">
      <c r="A31" s="24">
        <v>9.91</v>
      </c>
      <c r="B31" s="16">
        <v>1140</v>
      </c>
    </row>
    <row r="32" spans="1:2">
      <c r="A32" s="24">
        <v>9.92</v>
      </c>
      <c r="B32" s="16">
        <v>1138</v>
      </c>
    </row>
    <row r="33" spans="1:2">
      <c r="A33" s="24">
        <v>9.93</v>
      </c>
      <c r="B33" s="16">
        <v>1136</v>
      </c>
    </row>
    <row r="34" spans="1:2">
      <c r="A34" s="24">
        <v>9.94</v>
      </c>
      <c r="B34" s="16">
        <v>1134</v>
      </c>
    </row>
    <row r="35" spans="1:2">
      <c r="A35" s="24">
        <v>9.9499999999999993</v>
      </c>
      <c r="B35" s="16">
        <v>1132</v>
      </c>
    </row>
    <row r="36" spans="1:2">
      <c r="A36" s="24">
        <v>9.9600000000000009</v>
      </c>
      <c r="B36" s="16">
        <v>1130</v>
      </c>
    </row>
    <row r="37" spans="1:2">
      <c r="A37" s="24">
        <v>9.9700000000000006</v>
      </c>
      <c r="B37" s="16">
        <v>1128</v>
      </c>
    </row>
    <row r="38" spans="1:2">
      <c r="A38" s="24">
        <v>9.98</v>
      </c>
      <c r="B38" s="16">
        <v>1126</v>
      </c>
    </row>
    <row r="39" spans="1:2">
      <c r="A39" s="24">
        <v>9.99</v>
      </c>
      <c r="B39" s="16">
        <v>1124</v>
      </c>
    </row>
    <row r="40" spans="1:2">
      <c r="A40" s="24">
        <v>10</v>
      </c>
      <c r="B40" s="16">
        <v>1122</v>
      </c>
    </row>
    <row r="41" spans="1:2">
      <c r="A41" s="24">
        <v>10.01</v>
      </c>
      <c r="B41" s="16">
        <v>1120</v>
      </c>
    </row>
    <row r="42" spans="1:2">
      <c r="A42" s="24">
        <v>10.02</v>
      </c>
      <c r="B42" s="16">
        <v>1118</v>
      </c>
    </row>
    <row r="43" spans="1:2">
      <c r="A43" s="24">
        <v>10.029999999999999</v>
      </c>
      <c r="B43" s="16">
        <v>1116</v>
      </c>
    </row>
    <row r="44" spans="1:2">
      <c r="A44" s="24">
        <v>10.039999999999999</v>
      </c>
      <c r="B44" s="16">
        <v>1114</v>
      </c>
    </row>
    <row r="45" spans="1:2">
      <c r="A45" s="24">
        <v>10.050000000000001</v>
      </c>
      <c r="B45" s="16">
        <v>1112</v>
      </c>
    </row>
    <row r="46" spans="1:2">
      <c r="A46" s="24">
        <v>10.06</v>
      </c>
      <c r="B46" s="16">
        <v>1111</v>
      </c>
    </row>
    <row r="47" spans="1:2">
      <c r="A47" s="24">
        <v>10.07</v>
      </c>
      <c r="B47" s="16">
        <v>1109</v>
      </c>
    </row>
    <row r="48" spans="1:2">
      <c r="A48" s="24">
        <v>10.08</v>
      </c>
      <c r="B48" s="16">
        <v>1107</v>
      </c>
    </row>
    <row r="49" spans="1:2">
      <c r="A49" s="24">
        <v>10.09</v>
      </c>
      <c r="B49" s="16">
        <v>1105</v>
      </c>
    </row>
    <row r="50" spans="1:2">
      <c r="A50" s="24">
        <v>10.1</v>
      </c>
      <c r="B50" s="16">
        <v>1103</v>
      </c>
    </row>
    <row r="51" spans="1:2">
      <c r="A51" s="24">
        <v>10.11</v>
      </c>
      <c r="B51" s="16">
        <v>1101</v>
      </c>
    </row>
    <row r="52" spans="1:2">
      <c r="A52" s="24">
        <v>10.119999999999999</v>
      </c>
      <c r="B52" s="16">
        <v>1099</v>
      </c>
    </row>
    <row r="53" spans="1:2">
      <c r="A53" s="24">
        <v>10.130000000000001</v>
      </c>
      <c r="B53" s="16">
        <v>1097</v>
      </c>
    </row>
    <row r="54" spans="1:2">
      <c r="A54" s="24">
        <v>10.14</v>
      </c>
      <c r="B54" s="16">
        <v>1095</v>
      </c>
    </row>
    <row r="55" spans="1:2">
      <c r="A55" s="24">
        <v>10.15</v>
      </c>
      <c r="B55" s="16">
        <v>1093</v>
      </c>
    </row>
    <row r="56" spans="1:2">
      <c r="A56" s="24">
        <v>10.16</v>
      </c>
      <c r="B56" s="16">
        <v>1092</v>
      </c>
    </row>
    <row r="57" spans="1:2">
      <c r="A57" s="24">
        <v>10.17</v>
      </c>
      <c r="B57" s="16">
        <v>1090</v>
      </c>
    </row>
    <row r="58" spans="1:2">
      <c r="A58" s="24">
        <v>10.18</v>
      </c>
      <c r="B58" s="16">
        <v>1088</v>
      </c>
    </row>
    <row r="59" spans="1:2">
      <c r="A59" s="24">
        <v>10.19</v>
      </c>
      <c r="B59" s="16">
        <v>1086</v>
      </c>
    </row>
    <row r="60" spans="1:2">
      <c r="A60" s="24">
        <v>10.199999999999999</v>
      </c>
      <c r="B60" s="16">
        <v>1084</v>
      </c>
    </row>
    <row r="61" spans="1:2">
      <c r="A61" s="24">
        <v>10.210000000000001</v>
      </c>
      <c r="B61" s="16">
        <v>1082</v>
      </c>
    </row>
    <row r="62" spans="1:2">
      <c r="A62" s="24">
        <v>10.220000000000001</v>
      </c>
      <c r="B62" s="16">
        <v>1080</v>
      </c>
    </row>
    <row r="63" spans="1:2">
      <c r="A63" s="24">
        <v>10.23</v>
      </c>
      <c r="B63" s="16">
        <v>1078</v>
      </c>
    </row>
    <row r="64" spans="1:2">
      <c r="A64" s="24">
        <v>10.24</v>
      </c>
      <c r="B64" s="16">
        <v>1077</v>
      </c>
    </row>
    <row r="65" spans="1:2">
      <c r="A65" s="24">
        <v>10.25</v>
      </c>
      <c r="B65" s="16">
        <v>1075</v>
      </c>
    </row>
    <row r="66" spans="1:2">
      <c r="A66" s="24">
        <v>10.26</v>
      </c>
      <c r="B66" s="16">
        <v>1073</v>
      </c>
    </row>
    <row r="67" spans="1:2">
      <c r="A67" s="24">
        <v>10.27</v>
      </c>
      <c r="B67" s="16">
        <v>1071</v>
      </c>
    </row>
    <row r="68" spans="1:2">
      <c r="A68" s="24">
        <v>10.28</v>
      </c>
      <c r="B68" s="16">
        <v>1069</v>
      </c>
    </row>
    <row r="69" spans="1:2">
      <c r="A69" s="24">
        <v>10.29</v>
      </c>
      <c r="B69" s="16">
        <v>1067</v>
      </c>
    </row>
    <row r="70" spans="1:2">
      <c r="A70" s="24">
        <v>10.3</v>
      </c>
      <c r="B70" s="16">
        <v>1066</v>
      </c>
    </row>
    <row r="71" spans="1:2">
      <c r="A71" s="24">
        <v>10.31</v>
      </c>
      <c r="B71" s="16">
        <v>1064</v>
      </c>
    </row>
    <row r="72" spans="1:2">
      <c r="A72" s="24">
        <v>10.32</v>
      </c>
      <c r="B72" s="16">
        <v>1062</v>
      </c>
    </row>
    <row r="73" spans="1:2">
      <c r="A73" s="24">
        <v>10.33</v>
      </c>
      <c r="B73" s="16">
        <v>1060</v>
      </c>
    </row>
    <row r="74" spans="1:2">
      <c r="A74" s="24">
        <v>10.34</v>
      </c>
      <c r="B74" s="16">
        <v>1058</v>
      </c>
    </row>
    <row r="75" spans="1:2">
      <c r="A75" s="24">
        <v>10.35</v>
      </c>
      <c r="B75" s="16">
        <v>1057</v>
      </c>
    </row>
    <row r="76" spans="1:2">
      <c r="A76" s="24">
        <v>10.36</v>
      </c>
      <c r="B76" s="16">
        <v>1055</v>
      </c>
    </row>
    <row r="77" spans="1:2">
      <c r="A77" s="24">
        <v>10.37</v>
      </c>
      <c r="B77" s="16">
        <v>1053</v>
      </c>
    </row>
    <row r="78" spans="1:2">
      <c r="A78" s="24">
        <v>10.38</v>
      </c>
      <c r="B78" s="16">
        <v>1051</v>
      </c>
    </row>
    <row r="79" spans="1:2">
      <c r="A79" s="24">
        <v>10.39</v>
      </c>
      <c r="B79" s="16">
        <v>1049</v>
      </c>
    </row>
    <row r="80" spans="1:2">
      <c r="A80" s="24">
        <v>10.4</v>
      </c>
      <c r="B80" s="16">
        <v>1048</v>
      </c>
    </row>
    <row r="81" spans="1:2">
      <c r="A81" s="24">
        <v>10.41</v>
      </c>
      <c r="B81" s="16">
        <v>1046</v>
      </c>
    </row>
    <row r="82" spans="1:2">
      <c r="A82" s="24">
        <v>10.42</v>
      </c>
      <c r="B82" s="16">
        <v>1044</v>
      </c>
    </row>
    <row r="83" spans="1:2">
      <c r="A83" s="24">
        <v>10.43</v>
      </c>
      <c r="B83" s="16">
        <v>1042</v>
      </c>
    </row>
    <row r="84" spans="1:2">
      <c r="A84" s="24">
        <v>10.44</v>
      </c>
      <c r="B84" s="16">
        <v>1040</v>
      </c>
    </row>
    <row r="85" spans="1:2">
      <c r="A85" s="24">
        <v>10.45</v>
      </c>
      <c r="B85" s="16">
        <v>1039</v>
      </c>
    </row>
    <row r="86" spans="1:2">
      <c r="A86" s="24">
        <v>10.46</v>
      </c>
      <c r="B86" s="16">
        <v>1037</v>
      </c>
    </row>
    <row r="87" spans="1:2">
      <c r="A87" s="24">
        <v>10.47</v>
      </c>
      <c r="B87" s="16">
        <v>1035</v>
      </c>
    </row>
    <row r="88" spans="1:2">
      <c r="A88" s="24">
        <v>10.48</v>
      </c>
      <c r="B88" s="16">
        <v>1033</v>
      </c>
    </row>
    <row r="89" spans="1:2">
      <c r="A89" s="24">
        <v>10.49</v>
      </c>
      <c r="B89" s="16">
        <v>1032</v>
      </c>
    </row>
    <row r="90" spans="1:2">
      <c r="A90" s="24">
        <v>10.5</v>
      </c>
      <c r="B90" s="16">
        <v>1030</v>
      </c>
    </row>
    <row r="91" spans="1:2">
      <c r="A91" s="24">
        <v>10.51</v>
      </c>
      <c r="B91" s="16">
        <v>1028</v>
      </c>
    </row>
    <row r="92" spans="1:2">
      <c r="A92" s="24">
        <v>10.52</v>
      </c>
      <c r="B92" s="16">
        <v>1026</v>
      </c>
    </row>
    <row r="93" spans="1:2">
      <c r="A93" s="24">
        <v>10.53</v>
      </c>
      <c r="B93" s="16">
        <v>1025</v>
      </c>
    </row>
    <row r="94" spans="1:2">
      <c r="A94" s="24">
        <v>10.54</v>
      </c>
      <c r="B94" s="16">
        <v>1023</v>
      </c>
    </row>
    <row r="95" spans="1:2">
      <c r="A95" s="24">
        <v>10.55</v>
      </c>
      <c r="B95" s="16">
        <v>1021</v>
      </c>
    </row>
    <row r="96" spans="1:2">
      <c r="A96" s="24">
        <v>10.56</v>
      </c>
      <c r="B96" s="16">
        <v>1019</v>
      </c>
    </row>
    <row r="97" spans="1:2">
      <c r="A97" s="24">
        <v>10.57</v>
      </c>
      <c r="B97" s="16">
        <v>1018</v>
      </c>
    </row>
    <row r="98" spans="1:2">
      <c r="A98" s="24">
        <v>10.58</v>
      </c>
      <c r="B98" s="16">
        <v>1016</v>
      </c>
    </row>
    <row r="99" spans="1:2">
      <c r="A99" s="24">
        <v>10.59</v>
      </c>
      <c r="B99" s="16">
        <v>1014</v>
      </c>
    </row>
    <row r="100" spans="1:2">
      <c r="A100" s="24">
        <v>10.6</v>
      </c>
      <c r="B100" s="16">
        <v>1012</v>
      </c>
    </row>
    <row r="101" spans="1:2">
      <c r="A101" s="24">
        <v>10.61</v>
      </c>
      <c r="B101" s="16">
        <v>1011</v>
      </c>
    </row>
    <row r="102" spans="1:2">
      <c r="A102" s="24">
        <v>10.62</v>
      </c>
      <c r="B102" s="16">
        <v>1009</v>
      </c>
    </row>
    <row r="103" spans="1:2">
      <c r="A103" s="24">
        <v>10.63</v>
      </c>
      <c r="B103" s="16">
        <v>1007</v>
      </c>
    </row>
    <row r="104" spans="1:2">
      <c r="A104" s="24">
        <v>10.64</v>
      </c>
      <c r="B104" s="16">
        <v>1005</v>
      </c>
    </row>
    <row r="105" spans="1:2">
      <c r="A105" s="24">
        <v>10.65</v>
      </c>
      <c r="B105" s="16">
        <v>1004</v>
      </c>
    </row>
    <row r="106" spans="1:2">
      <c r="A106" s="24">
        <v>10.66</v>
      </c>
      <c r="B106" s="16">
        <v>1002</v>
      </c>
    </row>
    <row r="107" spans="1:2">
      <c r="A107" s="24">
        <v>10.67</v>
      </c>
      <c r="B107" s="16">
        <v>1000</v>
      </c>
    </row>
    <row r="108" spans="1:2">
      <c r="A108" s="24">
        <v>10.68</v>
      </c>
      <c r="B108" s="16">
        <v>999</v>
      </c>
    </row>
    <row r="109" spans="1:2">
      <c r="A109" s="24">
        <v>10.69</v>
      </c>
      <c r="B109" s="16">
        <v>997</v>
      </c>
    </row>
    <row r="110" spans="1:2">
      <c r="A110" s="24">
        <v>10.7</v>
      </c>
      <c r="B110" s="16">
        <v>995</v>
      </c>
    </row>
    <row r="111" spans="1:2">
      <c r="A111" s="24">
        <v>10.71</v>
      </c>
      <c r="B111" s="16">
        <v>994</v>
      </c>
    </row>
    <row r="112" spans="1:2">
      <c r="A112" s="24">
        <v>10.72</v>
      </c>
      <c r="B112" s="16">
        <v>992</v>
      </c>
    </row>
    <row r="113" spans="1:2">
      <c r="A113" s="24">
        <v>10.73</v>
      </c>
      <c r="B113" s="16">
        <v>990</v>
      </c>
    </row>
    <row r="114" spans="1:2">
      <c r="A114" s="24">
        <v>10.74</v>
      </c>
      <c r="B114" s="16">
        <v>989</v>
      </c>
    </row>
    <row r="115" spans="1:2">
      <c r="A115" s="24">
        <v>10.75</v>
      </c>
      <c r="B115" s="16">
        <v>987</v>
      </c>
    </row>
    <row r="116" spans="1:2">
      <c r="A116" s="24">
        <v>10.76</v>
      </c>
      <c r="B116" s="16">
        <v>985</v>
      </c>
    </row>
    <row r="117" spans="1:2">
      <c r="A117" s="24">
        <v>10.77</v>
      </c>
      <c r="B117" s="16">
        <v>983</v>
      </c>
    </row>
    <row r="118" spans="1:2">
      <c r="A118" s="24">
        <v>10.78</v>
      </c>
      <c r="B118" s="16">
        <v>982</v>
      </c>
    </row>
    <row r="119" spans="1:2">
      <c r="A119" s="24">
        <v>10.79</v>
      </c>
      <c r="B119" s="16">
        <v>980</v>
      </c>
    </row>
    <row r="120" spans="1:2">
      <c r="A120" s="24">
        <v>10.8</v>
      </c>
      <c r="B120" s="16">
        <v>978</v>
      </c>
    </row>
    <row r="121" spans="1:2">
      <c r="A121" s="24">
        <v>10.81</v>
      </c>
      <c r="B121" s="16">
        <v>977</v>
      </c>
    </row>
    <row r="122" spans="1:2">
      <c r="A122" s="24">
        <v>10.82</v>
      </c>
      <c r="B122" s="16">
        <v>975</v>
      </c>
    </row>
    <row r="123" spans="1:2">
      <c r="A123" s="24">
        <v>10.83</v>
      </c>
      <c r="B123" s="16">
        <v>974</v>
      </c>
    </row>
    <row r="124" spans="1:2">
      <c r="A124" s="24">
        <v>10.84</v>
      </c>
      <c r="B124" s="16">
        <v>972</v>
      </c>
    </row>
    <row r="125" spans="1:2">
      <c r="A125" s="24">
        <v>10.85</v>
      </c>
      <c r="B125" s="16">
        <v>970</v>
      </c>
    </row>
    <row r="126" spans="1:2">
      <c r="A126" s="24">
        <v>10.86</v>
      </c>
      <c r="B126" s="16">
        <v>969</v>
      </c>
    </row>
    <row r="127" spans="1:2">
      <c r="A127" s="24">
        <v>10.87</v>
      </c>
      <c r="B127" s="16">
        <v>967</v>
      </c>
    </row>
    <row r="128" spans="1:2">
      <c r="A128" s="24">
        <v>10.88</v>
      </c>
      <c r="B128" s="16">
        <v>965</v>
      </c>
    </row>
    <row r="129" spans="1:2">
      <c r="A129" s="24">
        <v>10.89</v>
      </c>
      <c r="B129" s="16">
        <v>964</v>
      </c>
    </row>
    <row r="130" spans="1:2">
      <c r="A130" s="24">
        <v>10.9</v>
      </c>
      <c r="B130" s="16">
        <v>962</v>
      </c>
    </row>
    <row r="131" spans="1:2">
      <c r="A131" s="24">
        <v>10.91</v>
      </c>
      <c r="B131" s="16">
        <v>960</v>
      </c>
    </row>
    <row r="132" spans="1:2">
      <c r="A132" s="24">
        <v>10.92</v>
      </c>
      <c r="B132" s="16">
        <v>959</v>
      </c>
    </row>
    <row r="133" spans="1:2">
      <c r="A133" s="24">
        <v>10.93</v>
      </c>
      <c r="B133" s="16">
        <v>957</v>
      </c>
    </row>
    <row r="134" spans="1:2">
      <c r="A134" s="24">
        <v>10.94</v>
      </c>
      <c r="B134" s="16">
        <v>956</v>
      </c>
    </row>
    <row r="135" spans="1:2">
      <c r="A135" s="24">
        <v>10.95</v>
      </c>
      <c r="B135" s="16">
        <v>954</v>
      </c>
    </row>
    <row r="136" spans="1:2">
      <c r="A136" s="24">
        <v>10.96</v>
      </c>
      <c r="B136" s="16">
        <v>952</v>
      </c>
    </row>
    <row r="137" spans="1:2">
      <c r="A137" s="24">
        <v>10.97</v>
      </c>
      <c r="B137" s="16">
        <v>951</v>
      </c>
    </row>
    <row r="138" spans="1:2">
      <c r="A138" s="24">
        <v>10.98</v>
      </c>
      <c r="B138" s="16">
        <v>949</v>
      </c>
    </row>
    <row r="139" spans="1:2">
      <c r="A139" s="24">
        <v>10.99</v>
      </c>
      <c r="B139" s="16">
        <v>947</v>
      </c>
    </row>
    <row r="140" spans="1:2">
      <c r="A140" s="24">
        <v>11</v>
      </c>
      <c r="B140" s="16">
        <v>946</v>
      </c>
    </row>
    <row r="141" spans="1:2">
      <c r="A141" s="24">
        <v>11.01</v>
      </c>
      <c r="B141" s="16">
        <v>944</v>
      </c>
    </row>
    <row r="142" spans="1:2">
      <c r="A142" s="24">
        <v>11.02</v>
      </c>
      <c r="B142" s="16">
        <v>943</v>
      </c>
    </row>
    <row r="143" spans="1:2">
      <c r="A143" s="24">
        <v>11.03</v>
      </c>
      <c r="B143" s="16">
        <v>941</v>
      </c>
    </row>
    <row r="144" spans="1:2">
      <c r="A144" s="24">
        <v>11.04</v>
      </c>
      <c r="B144" s="16">
        <v>939</v>
      </c>
    </row>
    <row r="145" spans="1:2">
      <c r="A145" s="24">
        <v>11.05</v>
      </c>
      <c r="B145" s="16">
        <v>938</v>
      </c>
    </row>
    <row r="146" spans="1:2">
      <c r="A146" s="24">
        <v>11.06</v>
      </c>
      <c r="B146" s="16">
        <v>936</v>
      </c>
    </row>
    <row r="147" spans="1:2">
      <c r="A147" s="24">
        <v>11.07</v>
      </c>
      <c r="B147" s="16">
        <v>935</v>
      </c>
    </row>
    <row r="148" spans="1:2">
      <c r="A148" s="24">
        <v>11.08</v>
      </c>
      <c r="B148" s="16">
        <v>933</v>
      </c>
    </row>
    <row r="149" spans="1:2">
      <c r="A149" s="24">
        <v>11.09</v>
      </c>
      <c r="B149" s="16">
        <v>932</v>
      </c>
    </row>
    <row r="150" spans="1:2">
      <c r="A150" s="24">
        <v>11.1</v>
      </c>
      <c r="B150" s="16">
        <v>930</v>
      </c>
    </row>
    <row r="151" spans="1:2">
      <c r="A151" s="24">
        <v>11.11</v>
      </c>
      <c r="B151" s="16">
        <v>928</v>
      </c>
    </row>
    <row r="152" spans="1:2">
      <c r="A152" s="24">
        <v>11.12</v>
      </c>
      <c r="B152" s="16">
        <v>927</v>
      </c>
    </row>
    <row r="153" spans="1:2">
      <c r="A153" s="24">
        <v>11.13</v>
      </c>
      <c r="B153" s="16">
        <v>925</v>
      </c>
    </row>
    <row r="154" spans="1:2">
      <c r="A154" s="24">
        <v>11.14</v>
      </c>
      <c r="B154" s="16">
        <v>924</v>
      </c>
    </row>
    <row r="155" spans="1:2">
      <c r="A155" s="24">
        <v>11.15</v>
      </c>
      <c r="B155" s="16">
        <v>922</v>
      </c>
    </row>
    <row r="156" spans="1:2">
      <c r="A156" s="24">
        <v>11.16</v>
      </c>
      <c r="B156" s="16">
        <v>921</v>
      </c>
    </row>
    <row r="157" spans="1:2">
      <c r="A157" s="24">
        <v>11.17</v>
      </c>
      <c r="B157" s="16">
        <v>919</v>
      </c>
    </row>
    <row r="158" spans="1:2">
      <c r="A158" s="24">
        <v>11.18</v>
      </c>
      <c r="B158" s="16">
        <v>917</v>
      </c>
    </row>
    <row r="159" spans="1:2">
      <c r="A159" s="24">
        <v>11.19</v>
      </c>
      <c r="B159" s="16">
        <v>916</v>
      </c>
    </row>
    <row r="160" spans="1:2">
      <c r="A160" s="24">
        <v>11.2</v>
      </c>
      <c r="B160" s="16">
        <v>914</v>
      </c>
    </row>
    <row r="161" spans="1:2">
      <c r="A161" s="24">
        <v>11.21</v>
      </c>
      <c r="B161" s="16">
        <v>913</v>
      </c>
    </row>
    <row r="162" spans="1:2">
      <c r="A162" s="24">
        <v>11.22</v>
      </c>
      <c r="B162" s="16">
        <v>911</v>
      </c>
    </row>
    <row r="163" spans="1:2">
      <c r="A163" s="24">
        <v>11.23</v>
      </c>
      <c r="B163" s="16">
        <v>910</v>
      </c>
    </row>
    <row r="164" spans="1:2">
      <c r="A164" s="24">
        <v>11.24</v>
      </c>
      <c r="B164" s="16">
        <v>908</v>
      </c>
    </row>
    <row r="165" spans="1:2">
      <c r="A165" s="24">
        <v>11.25</v>
      </c>
      <c r="B165" s="16">
        <v>907</v>
      </c>
    </row>
    <row r="166" spans="1:2">
      <c r="A166" s="24">
        <v>11.26</v>
      </c>
      <c r="B166" s="16">
        <v>905</v>
      </c>
    </row>
    <row r="167" spans="1:2">
      <c r="A167" s="24">
        <v>11.27</v>
      </c>
      <c r="B167" s="16">
        <v>904</v>
      </c>
    </row>
    <row r="168" spans="1:2">
      <c r="A168" s="24">
        <v>11.28</v>
      </c>
      <c r="B168" s="16">
        <v>902</v>
      </c>
    </row>
    <row r="169" spans="1:2">
      <c r="A169" s="24">
        <v>11.29</v>
      </c>
      <c r="B169" s="16">
        <v>901</v>
      </c>
    </row>
    <row r="170" spans="1:2">
      <c r="A170" s="24">
        <v>11.3</v>
      </c>
      <c r="B170" s="16">
        <v>899</v>
      </c>
    </row>
    <row r="171" spans="1:2">
      <c r="A171" s="24">
        <v>11.31</v>
      </c>
      <c r="B171" s="16">
        <v>898</v>
      </c>
    </row>
    <row r="172" spans="1:2">
      <c r="A172" s="24">
        <v>11.32</v>
      </c>
      <c r="B172" s="16">
        <v>896</v>
      </c>
    </row>
    <row r="173" spans="1:2">
      <c r="A173" s="24">
        <v>11.33</v>
      </c>
      <c r="B173" s="16">
        <v>895</v>
      </c>
    </row>
    <row r="174" spans="1:2">
      <c r="A174" s="24">
        <v>11.34</v>
      </c>
      <c r="B174" s="16">
        <v>893</v>
      </c>
    </row>
    <row r="175" spans="1:2">
      <c r="A175" s="24">
        <v>11.35</v>
      </c>
      <c r="B175" s="16">
        <v>892</v>
      </c>
    </row>
    <row r="176" spans="1:2">
      <c r="A176" s="24">
        <v>11.36</v>
      </c>
      <c r="B176" s="16">
        <v>890</v>
      </c>
    </row>
    <row r="177" spans="1:2">
      <c r="A177" s="24">
        <v>11.37</v>
      </c>
      <c r="B177" s="16">
        <v>889</v>
      </c>
    </row>
    <row r="178" spans="1:2">
      <c r="A178" s="24">
        <v>11.38</v>
      </c>
      <c r="B178" s="16">
        <v>887</v>
      </c>
    </row>
    <row r="179" spans="1:2">
      <c r="A179" s="24">
        <v>11.39</v>
      </c>
      <c r="B179" s="16">
        <v>886</v>
      </c>
    </row>
    <row r="180" spans="1:2">
      <c r="A180" s="24">
        <v>11.4</v>
      </c>
      <c r="B180" s="16">
        <v>884</v>
      </c>
    </row>
    <row r="181" spans="1:2">
      <c r="A181" s="24">
        <v>11.41</v>
      </c>
      <c r="B181" s="16">
        <v>883</v>
      </c>
    </row>
    <row r="182" spans="1:2">
      <c r="A182" s="24">
        <v>11.42</v>
      </c>
      <c r="B182" s="16">
        <v>881</v>
      </c>
    </row>
    <row r="183" spans="1:2">
      <c r="A183" s="24">
        <v>11.43</v>
      </c>
      <c r="B183" s="16">
        <v>880</v>
      </c>
    </row>
    <row r="184" spans="1:2">
      <c r="A184" s="24">
        <v>11.44</v>
      </c>
      <c r="B184" s="16">
        <v>878</v>
      </c>
    </row>
    <row r="185" spans="1:2">
      <c r="A185" s="24">
        <v>11.45</v>
      </c>
      <c r="B185" s="16">
        <v>877</v>
      </c>
    </row>
    <row r="186" spans="1:2">
      <c r="A186" s="24">
        <v>11.46</v>
      </c>
      <c r="B186" s="16">
        <v>875</v>
      </c>
    </row>
    <row r="187" spans="1:2">
      <c r="A187" s="24">
        <v>11.47</v>
      </c>
      <c r="B187" s="16">
        <v>874</v>
      </c>
    </row>
    <row r="188" spans="1:2">
      <c r="A188" s="24">
        <v>11.48</v>
      </c>
      <c r="B188" s="16">
        <v>872</v>
      </c>
    </row>
    <row r="189" spans="1:2">
      <c r="A189" s="24">
        <v>11.49</v>
      </c>
      <c r="B189" s="16">
        <v>871</v>
      </c>
    </row>
    <row r="190" spans="1:2">
      <c r="A190" s="24">
        <v>11.5</v>
      </c>
      <c r="B190" s="16">
        <v>869</v>
      </c>
    </row>
    <row r="191" spans="1:2">
      <c r="A191" s="24">
        <v>11.51</v>
      </c>
      <c r="B191" s="16">
        <v>868</v>
      </c>
    </row>
    <row r="192" spans="1:2">
      <c r="A192" s="24">
        <v>11.52</v>
      </c>
      <c r="B192" s="16">
        <v>866</v>
      </c>
    </row>
    <row r="193" spans="1:2">
      <c r="A193" s="24">
        <v>11.53</v>
      </c>
      <c r="B193" s="16">
        <v>865</v>
      </c>
    </row>
    <row r="194" spans="1:2">
      <c r="A194" s="24">
        <v>11.54</v>
      </c>
      <c r="B194" s="16">
        <v>863</v>
      </c>
    </row>
    <row r="195" spans="1:2">
      <c r="A195" s="24">
        <v>11.55</v>
      </c>
      <c r="B195" s="16">
        <v>862</v>
      </c>
    </row>
    <row r="196" spans="1:2">
      <c r="A196" s="24">
        <v>11.56</v>
      </c>
      <c r="B196" s="16">
        <v>860</v>
      </c>
    </row>
    <row r="197" spans="1:2">
      <c r="A197" s="24">
        <v>11.57</v>
      </c>
      <c r="B197" s="16">
        <v>859</v>
      </c>
    </row>
    <row r="198" spans="1:2">
      <c r="A198" s="24">
        <v>11.58</v>
      </c>
      <c r="B198" s="16">
        <v>858</v>
      </c>
    </row>
    <row r="199" spans="1:2">
      <c r="A199" s="24">
        <v>11.59</v>
      </c>
      <c r="B199" s="16">
        <v>856</v>
      </c>
    </row>
    <row r="200" spans="1:2">
      <c r="A200" s="24">
        <v>11.6</v>
      </c>
      <c r="B200" s="16">
        <v>855</v>
      </c>
    </row>
    <row r="201" spans="1:2">
      <c r="A201" s="24">
        <v>11.61</v>
      </c>
      <c r="B201" s="16">
        <v>853</v>
      </c>
    </row>
    <row r="202" spans="1:2">
      <c r="A202" s="24">
        <v>11.62</v>
      </c>
      <c r="B202" s="16">
        <v>852</v>
      </c>
    </row>
    <row r="203" spans="1:2">
      <c r="A203" s="24">
        <v>11.63</v>
      </c>
      <c r="B203" s="16">
        <v>850</v>
      </c>
    </row>
    <row r="204" spans="1:2">
      <c r="A204" s="24">
        <v>11.64</v>
      </c>
      <c r="B204" s="16">
        <v>849</v>
      </c>
    </row>
    <row r="205" spans="1:2">
      <c r="A205" s="24">
        <v>11.65</v>
      </c>
      <c r="B205" s="16">
        <v>848</v>
      </c>
    </row>
    <row r="206" spans="1:2">
      <c r="A206" s="24">
        <v>11.66</v>
      </c>
      <c r="B206" s="16">
        <v>846</v>
      </c>
    </row>
    <row r="207" spans="1:2">
      <c r="A207" s="24">
        <v>11.67</v>
      </c>
      <c r="B207" s="16">
        <v>845</v>
      </c>
    </row>
    <row r="208" spans="1:2">
      <c r="A208" s="24">
        <v>11.68</v>
      </c>
      <c r="B208" s="16">
        <v>843</v>
      </c>
    </row>
    <row r="209" spans="1:2">
      <c r="A209" s="24">
        <v>11.69</v>
      </c>
      <c r="B209" s="16">
        <v>842</v>
      </c>
    </row>
    <row r="210" spans="1:2">
      <c r="A210" s="24">
        <v>11.7</v>
      </c>
      <c r="B210" s="16">
        <v>840</v>
      </c>
    </row>
    <row r="211" spans="1:2">
      <c r="A211" s="24">
        <v>11.71</v>
      </c>
      <c r="B211" s="16">
        <v>839</v>
      </c>
    </row>
    <row r="212" spans="1:2">
      <c r="A212" s="24">
        <v>11.72</v>
      </c>
      <c r="B212" s="16">
        <v>838</v>
      </c>
    </row>
    <row r="213" spans="1:2">
      <c r="A213" s="24">
        <v>11.73</v>
      </c>
      <c r="B213" s="16">
        <v>836</v>
      </c>
    </row>
    <row r="214" spans="1:2">
      <c r="A214" s="24">
        <v>11.74</v>
      </c>
      <c r="B214" s="16">
        <v>835</v>
      </c>
    </row>
    <row r="215" spans="1:2">
      <c r="A215" s="24">
        <v>11.75</v>
      </c>
      <c r="B215" s="16">
        <v>833</v>
      </c>
    </row>
    <row r="216" spans="1:2">
      <c r="A216" s="24">
        <v>11.76</v>
      </c>
      <c r="B216" s="16">
        <v>832</v>
      </c>
    </row>
    <row r="217" spans="1:2">
      <c r="A217" s="24">
        <v>11.77</v>
      </c>
      <c r="B217" s="16">
        <v>831</v>
      </c>
    </row>
    <row r="218" spans="1:2">
      <c r="A218" s="24">
        <v>11.78</v>
      </c>
      <c r="B218" s="16">
        <v>829</v>
      </c>
    </row>
    <row r="219" spans="1:2">
      <c r="A219" s="24">
        <v>11.79</v>
      </c>
      <c r="B219" s="16">
        <v>828</v>
      </c>
    </row>
    <row r="220" spans="1:2">
      <c r="A220" s="24">
        <v>11.8</v>
      </c>
      <c r="B220" s="16">
        <v>826</v>
      </c>
    </row>
    <row r="221" spans="1:2">
      <c r="A221" s="24">
        <v>11.81</v>
      </c>
      <c r="B221" s="16">
        <v>825</v>
      </c>
    </row>
    <row r="222" spans="1:2">
      <c r="A222" s="24">
        <v>11.82</v>
      </c>
      <c r="B222" s="16">
        <v>824</v>
      </c>
    </row>
    <row r="223" spans="1:2">
      <c r="A223" s="24">
        <v>11.83</v>
      </c>
      <c r="B223" s="16">
        <v>822</v>
      </c>
    </row>
    <row r="224" spans="1:2">
      <c r="A224" s="24">
        <v>11.84</v>
      </c>
      <c r="B224" s="16">
        <v>821</v>
      </c>
    </row>
    <row r="225" spans="1:2">
      <c r="A225" s="24">
        <v>11.85</v>
      </c>
      <c r="B225" s="16">
        <v>819</v>
      </c>
    </row>
    <row r="226" spans="1:2">
      <c r="A226" s="24">
        <v>11.86</v>
      </c>
      <c r="B226" s="16">
        <v>818</v>
      </c>
    </row>
    <row r="227" spans="1:2">
      <c r="A227" s="24">
        <v>11.87</v>
      </c>
      <c r="B227" s="16">
        <v>817</v>
      </c>
    </row>
    <row r="228" spans="1:2">
      <c r="A228" s="24">
        <v>11.88</v>
      </c>
      <c r="B228" s="16">
        <v>815</v>
      </c>
    </row>
    <row r="229" spans="1:2">
      <c r="A229" s="24">
        <v>11.89</v>
      </c>
      <c r="B229" s="16">
        <v>814</v>
      </c>
    </row>
    <row r="230" spans="1:2">
      <c r="A230" s="24">
        <v>11.9</v>
      </c>
      <c r="B230" s="16">
        <v>813</v>
      </c>
    </row>
    <row r="231" spans="1:2">
      <c r="A231" s="24">
        <v>11.91</v>
      </c>
      <c r="B231" s="16">
        <v>811</v>
      </c>
    </row>
    <row r="232" spans="1:2">
      <c r="A232" s="24">
        <v>11.92</v>
      </c>
      <c r="B232" s="16">
        <v>810</v>
      </c>
    </row>
    <row r="233" spans="1:2">
      <c r="A233" s="24">
        <v>11.93</v>
      </c>
      <c r="B233" s="16">
        <v>808</v>
      </c>
    </row>
    <row r="234" spans="1:2">
      <c r="A234" s="24">
        <v>11.94</v>
      </c>
      <c r="B234" s="16">
        <v>807</v>
      </c>
    </row>
    <row r="235" spans="1:2">
      <c r="A235" s="24">
        <v>11.95</v>
      </c>
      <c r="B235" s="16">
        <v>806</v>
      </c>
    </row>
    <row r="236" spans="1:2">
      <c r="A236" s="24">
        <v>11.96</v>
      </c>
      <c r="B236" s="16">
        <v>804</v>
      </c>
    </row>
    <row r="237" spans="1:2">
      <c r="A237" s="24">
        <v>11.97</v>
      </c>
      <c r="B237" s="16">
        <v>803</v>
      </c>
    </row>
    <row r="238" spans="1:2">
      <c r="A238" s="24">
        <v>11.98</v>
      </c>
      <c r="B238" s="16">
        <v>802</v>
      </c>
    </row>
    <row r="239" spans="1:2">
      <c r="A239" s="24">
        <v>11.99</v>
      </c>
      <c r="B239" s="16">
        <v>800</v>
      </c>
    </row>
    <row r="240" spans="1:2">
      <c r="A240" s="24">
        <v>12</v>
      </c>
      <c r="B240" s="16">
        <v>799</v>
      </c>
    </row>
    <row r="241" spans="1:2">
      <c r="A241" s="24">
        <v>12.01</v>
      </c>
      <c r="B241" s="16">
        <v>798</v>
      </c>
    </row>
    <row r="242" spans="1:2">
      <c r="A242" s="24">
        <v>12.02</v>
      </c>
      <c r="B242" s="16">
        <v>796</v>
      </c>
    </row>
    <row r="243" spans="1:2">
      <c r="A243" s="24">
        <v>12.03</v>
      </c>
      <c r="B243" s="16">
        <v>795</v>
      </c>
    </row>
    <row r="244" spans="1:2">
      <c r="A244" s="24">
        <v>12.04</v>
      </c>
      <c r="B244" s="16">
        <v>794</v>
      </c>
    </row>
    <row r="245" spans="1:2">
      <c r="A245" s="24">
        <v>12.05</v>
      </c>
      <c r="B245" s="16">
        <v>792</v>
      </c>
    </row>
    <row r="246" spans="1:2">
      <c r="A246" s="24">
        <v>12.06</v>
      </c>
      <c r="B246" s="16">
        <v>791</v>
      </c>
    </row>
    <row r="247" spans="1:2">
      <c r="A247" s="24">
        <v>12.07</v>
      </c>
      <c r="B247" s="16">
        <v>790</v>
      </c>
    </row>
    <row r="248" spans="1:2">
      <c r="A248" s="24">
        <v>12.08</v>
      </c>
      <c r="B248" s="16">
        <v>788</v>
      </c>
    </row>
    <row r="249" spans="1:2">
      <c r="A249" s="24">
        <v>12.09</v>
      </c>
      <c r="B249" s="16">
        <v>787</v>
      </c>
    </row>
    <row r="250" spans="1:2">
      <c r="A250" s="24">
        <v>12.1</v>
      </c>
      <c r="B250" s="16">
        <v>786</v>
      </c>
    </row>
    <row r="251" spans="1:2">
      <c r="A251" s="24">
        <v>12.11</v>
      </c>
      <c r="B251" s="16">
        <v>784</v>
      </c>
    </row>
    <row r="252" spans="1:2">
      <c r="A252" s="24">
        <v>12.12</v>
      </c>
      <c r="B252" s="16">
        <v>783</v>
      </c>
    </row>
    <row r="253" spans="1:2">
      <c r="A253" s="24">
        <v>12.13</v>
      </c>
      <c r="B253" s="16">
        <v>782</v>
      </c>
    </row>
    <row r="254" spans="1:2">
      <c r="A254" s="24">
        <v>12.14</v>
      </c>
      <c r="B254" s="16">
        <v>780</v>
      </c>
    </row>
    <row r="255" spans="1:2">
      <c r="A255" s="24">
        <v>12.15</v>
      </c>
      <c r="B255" s="16">
        <v>779</v>
      </c>
    </row>
    <row r="256" spans="1:2">
      <c r="A256" s="24">
        <v>12.16</v>
      </c>
      <c r="B256" s="16">
        <v>778</v>
      </c>
    </row>
    <row r="257" spans="1:2">
      <c r="A257" s="24">
        <v>12.17</v>
      </c>
      <c r="B257" s="16">
        <v>776</v>
      </c>
    </row>
    <row r="258" spans="1:2">
      <c r="A258" s="24">
        <v>12.18</v>
      </c>
      <c r="B258" s="16">
        <v>775</v>
      </c>
    </row>
    <row r="259" spans="1:2">
      <c r="A259" s="24">
        <v>12.19</v>
      </c>
      <c r="B259" s="16">
        <v>774</v>
      </c>
    </row>
    <row r="260" spans="1:2">
      <c r="A260" s="24">
        <v>12.2</v>
      </c>
      <c r="B260" s="16">
        <v>773</v>
      </c>
    </row>
    <row r="261" spans="1:2">
      <c r="A261" s="24">
        <v>12.21</v>
      </c>
      <c r="B261" s="16">
        <v>771</v>
      </c>
    </row>
    <row r="262" spans="1:2">
      <c r="A262" s="24">
        <v>12.22</v>
      </c>
      <c r="B262" s="16">
        <v>770</v>
      </c>
    </row>
    <row r="263" spans="1:2">
      <c r="A263" s="24">
        <v>12.23</v>
      </c>
      <c r="B263" s="16">
        <v>769</v>
      </c>
    </row>
    <row r="264" spans="1:2">
      <c r="A264" s="24">
        <v>12.24</v>
      </c>
      <c r="B264" s="16">
        <v>767</v>
      </c>
    </row>
    <row r="265" spans="1:2">
      <c r="A265" s="24">
        <v>12.25</v>
      </c>
      <c r="B265" s="16">
        <v>766</v>
      </c>
    </row>
    <row r="266" spans="1:2">
      <c r="A266" s="24">
        <v>12.26</v>
      </c>
      <c r="B266" s="16">
        <v>765</v>
      </c>
    </row>
    <row r="267" spans="1:2">
      <c r="A267" s="24">
        <v>12.27</v>
      </c>
      <c r="B267" s="16">
        <v>763</v>
      </c>
    </row>
    <row r="268" spans="1:2">
      <c r="A268" s="24">
        <v>12.28</v>
      </c>
      <c r="B268" s="16">
        <v>762</v>
      </c>
    </row>
    <row r="269" spans="1:2">
      <c r="A269" s="24">
        <v>12.29</v>
      </c>
      <c r="B269" s="16">
        <v>761</v>
      </c>
    </row>
    <row r="270" spans="1:2">
      <c r="A270" s="24">
        <v>12.3</v>
      </c>
      <c r="B270" s="16">
        <v>760</v>
      </c>
    </row>
    <row r="271" spans="1:2">
      <c r="A271" s="24">
        <v>12.31</v>
      </c>
      <c r="B271" s="16">
        <v>758</v>
      </c>
    </row>
    <row r="272" spans="1:2">
      <c r="A272" s="24">
        <v>12.32</v>
      </c>
      <c r="B272" s="16">
        <v>757</v>
      </c>
    </row>
    <row r="273" spans="1:2">
      <c r="A273" s="24">
        <v>12.33</v>
      </c>
      <c r="B273" s="16">
        <v>756</v>
      </c>
    </row>
    <row r="274" spans="1:2">
      <c r="A274" s="24">
        <v>12.34</v>
      </c>
      <c r="B274" s="16">
        <v>754</v>
      </c>
    </row>
    <row r="275" spans="1:2">
      <c r="A275" s="24">
        <v>12.35</v>
      </c>
      <c r="B275" s="16">
        <v>753</v>
      </c>
    </row>
    <row r="276" spans="1:2">
      <c r="A276" s="24">
        <v>12.36</v>
      </c>
      <c r="B276" s="16">
        <v>752</v>
      </c>
    </row>
    <row r="277" spans="1:2">
      <c r="A277" s="24">
        <v>12.37</v>
      </c>
      <c r="B277" s="16">
        <v>751</v>
      </c>
    </row>
    <row r="278" spans="1:2">
      <c r="A278" s="24">
        <v>12.38</v>
      </c>
      <c r="B278" s="16">
        <v>749</v>
      </c>
    </row>
    <row r="279" spans="1:2">
      <c r="A279" s="24">
        <v>12.39</v>
      </c>
      <c r="B279" s="16">
        <v>748</v>
      </c>
    </row>
    <row r="280" spans="1:2">
      <c r="A280" s="24">
        <v>12.4</v>
      </c>
      <c r="B280" s="16">
        <v>747</v>
      </c>
    </row>
    <row r="281" spans="1:2">
      <c r="A281" s="24">
        <v>12.41</v>
      </c>
      <c r="B281" s="16">
        <v>746</v>
      </c>
    </row>
    <row r="282" spans="1:2">
      <c r="A282" s="24">
        <v>12.42</v>
      </c>
      <c r="B282" s="16">
        <v>744</v>
      </c>
    </row>
    <row r="283" spans="1:2">
      <c r="A283" s="24">
        <v>12.43</v>
      </c>
      <c r="B283" s="16">
        <v>743</v>
      </c>
    </row>
    <row r="284" spans="1:2">
      <c r="A284" s="24">
        <v>12.44</v>
      </c>
      <c r="B284" s="16">
        <v>742</v>
      </c>
    </row>
    <row r="285" spans="1:2">
      <c r="A285" s="24">
        <v>12.45</v>
      </c>
      <c r="B285" s="16">
        <v>741</v>
      </c>
    </row>
    <row r="286" spans="1:2">
      <c r="A286" s="24">
        <v>12.46</v>
      </c>
      <c r="B286" s="16">
        <v>739</v>
      </c>
    </row>
    <row r="287" spans="1:2">
      <c r="A287" s="24">
        <v>12.47</v>
      </c>
      <c r="B287" s="16">
        <v>738</v>
      </c>
    </row>
    <row r="288" spans="1:2">
      <c r="A288" s="24">
        <v>12.48</v>
      </c>
      <c r="B288" s="16">
        <v>737</v>
      </c>
    </row>
    <row r="289" spans="1:2">
      <c r="A289" s="24">
        <v>12.49</v>
      </c>
      <c r="B289" s="16">
        <v>736</v>
      </c>
    </row>
    <row r="290" spans="1:2">
      <c r="A290" s="24">
        <v>12.5</v>
      </c>
      <c r="B290" s="16">
        <v>734</v>
      </c>
    </row>
    <row r="291" spans="1:2">
      <c r="A291" s="24">
        <v>12.51</v>
      </c>
      <c r="B291" s="16">
        <v>733</v>
      </c>
    </row>
    <row r="292" spans="1:2">
      <c r="A292" s="24">
        <v>12.52</v>
      </c>
      <c r="B292" s="16">
        <v>732</v>
      </c>
    </row>
    <row r="293" spans="1:2">
      <c r="A293" s="24">
        <v>12.53</v>
      </c>
      <c r="B293" s="16">
        <v>731</v>
      </c>
    </row>
    <row r="294" spans="1:2">
      <c r="A294" s="24">
        <v>12.54</v>
      </c>
      <c r="B294" s="16">
        <v>729</v>
      </c>
    </row>
    <row r="295" spans="1:2">
      <c r="A295" s="24">
        <v>12.55</v>
      </c>
      <c r="B295" s="16">
        <v>728</v>
      </c>
    </row>
    <row r="296" spans="1:2">
      <c r="A296" s="24">
        <v>12.56</v>
      </c>
      <c r="B296" s="16">
        <v>727</v>
      </c>
    </row>
    <row r="297" spans="1:2">
      <c r="A297" s="24">
        <v>12.57</v>
      </c>
      <c r="B297" s="16">
        <v>726</v>
      </c>
    </row>
    <row r="298" spans="1:2">
      <c r="A298" s="24">
        <v>12.58</v>
      </c>
      <c r="B298" s="16">
        <v>725</v>
      </c>
    </row>
    <row r="299" spans="1:2">
      <c r="A299" s="24">
        <v>12.59</v>
      </c>
      <c r="B299" s="16">
        <v>723</v>
      </c>
    </row>
    <row r="300" spans="1:2">
      <c r="A300" s="24">
        <v>12.6</v>
      </c>
      <c r="B300" s="16">
        <v>722</v>
      </c>
    </row>
    <row r="301" spans="1:2">
      <c r="A301" s="24">
        <v>12.61</v>
      </c>
      <c r="B301" s="16">
        <v>721</v>
      </c>
    </row>
    <row r="302" spans="1:2">
      <c r="A302" s="24">
        <v>12.62</v>
      </c>
      <c r="B302" s="16">
        <v>720</v>
      </c>
    </row>
    <row r="303" spans="1:2">
      <c r="A303" s="24">
        <v>12.63</v>
      </c>
      <c r="B303" s="16">
        <v>718</v>
      </c>
    </row>
    <row r="304" spans="1:2">
      <c r="A304" s="24">
        <v>12.64</v>
      </c>
      <c r="B304" s="16">
        <v>717</v>
      </c>
    </row>
    <row r="305" spans="1:2">
      <c r="A305" s="24">
        <v>12.65</v>
      </c>
      <c r="B305" s="16">
        <v>716</v>
      </c>
    </row>
    <row r="306" spans="1:2">
      <c r="A306" s="24">
        <v>12.66</v>
      </c>
      <c r="B306" s="16">
        <v>715</v>
      </c>
    </row>
    <row r="307" spans="1:2">
      <c r="A307" s="24">
        <v>12.67</v>
      </c>
      <c r="B307" s="16">
        <v>714</v>
      </c>
    </row>
    <row r="308" spans="1:2">
      <c r="A308" s="24">
        <v>12.68</v>
      </c>
      <c r="B308" s="16">
        <v>712</v>
      </c>
    </row>
    <row r="309" spans="1:2">
      <c r="A309" s="24">
        <v>12.69</v>
      </c>
      <c r="B309" s="16">
        <v>711</v>
      </c>
    </row>
    <row r="310" spans="1:2">
      <c r="A310" s="24">
        <v>12.7</v>
      </c>
      <c r="B310" s="16">
        <v>710</v>
      </c>
    </row>
    <row r="311" spans="1:2">
      <c r="A311" s="24">
        <v>12.71</v>
      </c>
      <c r="B311" s="16">
        <v>709</v>
      </c>
    </row>
    <row r="312" spans="1:2">
      <c r="A312" s="24">
        <v>12.72</v>
      </c>
      <c r="B312" s="16">
        <v>708</v>
      </c>
    </row>
    <row r="313" spans="1:2">
      <c r="A313" s="24">
        <v>12.73</v>
      </c>
      <c r="B313" s="16">
        <v>706</v>
      </c>
    </row>
    <row r="314" spans="1:2">
      <c r="A314" s="24">
        <v>12.74</v>
      </c>
      <c r="B314" s="16">
        <v>705</v>
      </c>
    </row>
    <row r="315" spans="1:2">
      <c r="A315" s="24">
        <v>12.75</v>
      </c>
      <c r="B315" s="16">
        <v>704</v>
      </c>
    </row>
    <row r="316" spans="1:2">
      <c r="A316" s="24">
        <v>12.76</v>
      </c>
      <c r="B316" s="16">
        <v>703</v>
      </c>
    </row>
    <row r="317" spans="1:2">
      <c r="A317" s="24">
        <v>12.77</v>
      </c>
      <c r="B317" s="16">
        <v>702</v>
      </c>
    </row>
    <row r="318" spans="1:2">
      <c r="A318" s="24">
        <v>12.78</v>
      </c>
      <c r="B318" s="16">
        <v>700</v>
      </c>
    </row>
    <row r="319" spans="1:2">
      <c r="A319" s="24">
        <v>12.79</v>
      </c>
      <c r="B319" s="16">
        <v>699</v>
      </c>
    </row>
    <row r="320" spans="1:2">
      <c r="A320" s="24">
        <v>12.8</v>
      </c>
      <c r="B320" s="16">
        <v>698</v>
      </c>
    </row>
    <row r="321" spans="1:2">
      <c r="A321" s="24">
        <v>12.81</v>
      </c>
      <c r="B321" s="16">
        <v>697</v>
      </c>
    </row>
    <row r="322" spans="1:2">
      <c r="A322" s="24">
        <v>12.82</v>
      </c>
      <c r="B322" s="16">
        <v>696</v>
      </c>
    </row>
    <row r="323" spans="1:2">
      <c r="A323" s="24">
        <v>12.83</v>
      </c>
      <c r="B323" s="16">
        <v>695</v>
      </c>
    </row>
    <row r="324" spans="1:2">
      <c r="A324" s="24">
        <v>12.84</v>
      </c>
      <c r="B324" s="16">
        <v>693</v>
      </c>
    </row>
    <row r="325" spans="1:2">
      <c r="A325" s="24">
        <v>12.85</v>
      </c>
      <c r="B325" s="16">
        <v>692</v>
      </c>
    </row>
    <row r="326" spans="1:2">
      <c r="A326" s="24">
        <v>12.86</v>
      </c>
      <c r="B326" s="16">
        <v>691</v>
      </c>
    </row>
    <row r="327" spans="1:2">
      <c r="A327" s="24">
        <v>12.87</v>
      </c>
      <c r="B327" s="16">
        <v>690</v>
      </c>
    </row>
    <row r="328" spans="1:2">
      <c r="A328" s="24">
        <v>12.88</v>
      </c>
      <c r="B328" s="16">
        <v>689</v>
      </c>
    </row>
    <row r="329" spans="1:2">
      <c r="A329" s="24">
        <v>12.89</v>
      </c>
      <c r="B329" s="16">
        <v>687</v>
      </c>
    </row>
    <row r="330" spans="1:2">
      <c r="A330" s="24">
        <v>12.9</v>
      </c>
      <c r="B330" s="16">
        <v>686</v>
      </c>
    </row>
    <row r="331" spans="1:2">
      <c r="A331" s="24">
        <v>12.91</v>
      </c>
      <c r="B331" s="16">
        <v>685</v>
      </c>
    </row>
    <row r="332" spans="1:2">
      <c r="A332" s="24">
        <v>12.92</v>
      </c>
      <c r="B332" s="16">
        <v>684</v>
      </c>
    </row>
    <row r="333" spans="1:2">
      <c r="A333" s="24">
        <v>12.93</v>
      </c>
      <c r="B333" s="16">
        <v>683</v>
      </c>
    </row>
    <row r="334" spans="1:2">
      <c r="A334" s="24">
        <v>12.94</v>
      </c>
      <c r="B334" s="16">
        <v>682</v>
      </c>
    </row>
    <row r="335" spans="1:2">
      <c r="A335" s="24">
        <v>12.95</v>
      </c>
      <c r="B335" s="16">
        <v>681</v>
      </c>
    </row>
    <row r="336" spans="1:2">
      <c r="A336" s="24">
        <v>12.96</v>
      </c>
      <c r="B336" s="16">
        <v>679</v>
      </c>
    </row>
    <row r="337" spans="1:2">
      <c r="A337" s="24">
        <v>12.97</v>
      </c>
      <c r="B337" s="16">
        <v>678</v>
      </c>
    </row>
    <row r="338" spans="1:2">
      <c r="A338" s="24">
        <v>12.98</v>
      </c>
      <c r="B338" s="16">
        <v>677</v>
      </c>
    </row>
    <row r="339" spans="1:2">
      <c r="A339" s="24">
        <v>12.99</v>
      </c>
      <c r="B339" s="16">
        <v>676</v>
      </c>
    </row>
    <row r="340" spans="1:2">
      <c r="A340" s="24">
        <v>13</v>
      </c>
      <c r="B340" s="16">
        <v>675</v>
      </c>
    </row>
    <row r="341" spans="1:2">
      <c r="A341" s="24">
        <v>13.01</v>
      </c>
      <c r="B341" s="16">
        <v>674</v>
      </c>
    </row>
    <row r="342" spans="1:2">
      <c r="A342" s="24">
        <v>13.02</v>
      </c>
      <c r="B342" s="16">
        <v>672</v>
      </c>
    </row>
    <row r="343" spans="1:2">
      <c r="A343" s="24">
        <v>13.03</v>
      </c>
      <c r="B343" s="16">
        <v>671</v>
      </c>
    </row>
    <row r="344" spans="1:2">
      <c r="A344" s="24">
        <v>13.04</v>
      </c>
      <c r="B344" s="16">
        <v>670</v>
      </c>
    </row>
    <row r="345" spans="1:2">
      <c r="A345" s="24">
        <v>13.05</v>
      </c>
      <c r="B345" s="16">
        <v>669</v>
      </c>
    </row>
    <row r="346" spans="1:2">
      <c r="A346" s="24">
        <v>13.06</v>
      </c>
      <c r="B346" s="16">
        <v>668</v>
      </c>
    </row>
    <row r="347" spans="1:2">
      <c r="A347" s="24">
        <v>13.07</v>
      </c>
      <c r="B347" s="16">
        <v>667</v>
      </c>
    </row>
    <row r="348" spans="1:2">
      <c r="A348" s="24">
        <v>13.08</v>
      </c>
      <c r="B348" s="16">
        <v>666</v>
      </c>
    </row>
    <row r="349" spans="1:2">
      <c r="A349" s="24">
        <v>13.09</v>
      </c>
      <c r="B349" s="16">
        <v>664</v>
      </c>
    </row>
    <row r="350" spans="1:2">
      <c r="A350" s="24">
        <v>13.1</v>
      </c>
      <c r="B350" s="16">
        <v>663</v>
      </c>
    </row>
    <row r="351" spans="1:2">
      <c r="A351" s="24">
        <v>13.11</v>
      </c>
      <c r="B351" s="16">
        <v>662</v>
      </c>
    </row>
    <row r="352" spans="1:2">
      <c r="A352" s="24">
        <v>13.12</v>
      </c>
      <c r="B352" s="16">
        <v>661</v>
      </c>
    </row>
    <row r="353" spans="1:2">
      <c r="A353" s="24">
        <v>13.13</v>
      </c>
      <c r="B353" s="16">
        <v>660</v>
      </c>
    </row>
    <row r="354" spans="1:2">
      <c r="A354" s="24">
        <v>13.14</v>
      </c>
      <c r="B354" s="16">
        <v>659</v>
      </c>
    </row>
    <row r="355" spans="1:2">
      <c r="A355" s="24">
        <v>13.15</v>
      </c>
      <c r="B355" s="16">
        <v>658</v>
      </c>
    </row>
    <row r="356" spans="1:2">
      <c r="A356" s="24">
        <v>13.16</v>
      </c>
      <c r="B356" s="16">
        <v>657</v>
      </c>
    </row>
    <row r="357" spans="1:2">
      <c r="A357" s="24">
        <v>13.17</v>
      </c>
      <c r="B357" s="16">
        <v>656</v>
      </c>
    </row>
    <row r="358" spans="1:2">
      <c r="A358" s="24">
        <v>13.18</v>
      </c>
      <c r="B358" s="16">
        <v>654</v>
      </c>
    </row>
    <row r="359" spans="1:2">
      <c r="A359" s="24">
        <v>13.19</v>
      </c>
      <c r="B359" s="16">
        <v>653</v>
      </c>
    </row>
    <row r="360" spans="1:2">
      <c r="A360" s="24">
        <v>13.2</v>
      </c>
      <c r="B360" s="16">
        <v>652</v>
      </c>
    </row>
    <row r="361" spans="1:2">
      <c r="A361" s="24">
        <v>13.21</v>
      </c>
      <c r="B361" s="16">
        <v>651</v>
      </c>
    </row>
    <row r="362" spans="1:2">
      <c r="A362" s="24">
        <v>13.22</v>
      </c>
      <c r="B362" s="16">
        <v>650</v>
      </c>
    </row>
    <row r="363" spans="1:2">
      <c r="A363" s="24">
        <v>13.23</v>
      </c>
      <c r="B363" s="16">
        <v>649</v>
      </c>
    </row>
    <row r="364" spans="1:2">
      <c r="A364" s="24">
        <v>13.24</v>
      </c>
      <c r="B364" s="16">
        <v>648</v>
      </c>
    </row>
    <row r="365" spans="1:2">
      <c r="A365" s="24">
        <v>13.25</v>
      </c>
      <c r="B365" s="16">
        <v>647</v>
      </c>
    </row>
    <row r="366" spans="1:2">
      <c r="A366" s="24">
        <v>13.26</v>
      </c>
      <c r="B366" s="16">
        <v>646</v>
      </c>
    </row>
    <row r="367" spans="1:2">
      <c r="A367" s="24">
        <v>13.27</v>
      </c>
      <c r="B367" s="16">
        <v>645</v>
      </c>
    </row>
    <row r="368" spans="1:2">
      <c r="A368" s="24">
        <v>13.28</v>
      </c>
      <c r="B368" s="16">
        <v>643</v>
      </c>
    </row>
    <row r="369" spans="1:2">
      <c r="A369" s="24">
        <v>13.29</v>
      </c>
      <c r="B369" s="16">
        <v>642</v>
      </c>
    </row>
    <row r="370" spans="1:2">
      <c r="A370" s="24">
        <v>13.3</v>
      </c>
      <c r="B370" s="16">
        <v>641</v>
      </c>
    </row>
    <row r="371" spans="1:2">
      <c r="A371" s="24">
        <v>13.31</v>
      </c>
      <c r="B371" s="16">
        <v>640</v>
      </c>
    </row>
    <row r="372" spans="1:2">
      <c r="A372" s="24">
        <v>13.32</v>
      </c>
      <c r="B372" s="16">
        <v>639</v>
      </c>
    </row>
    <row r="373" spans="1:2">
      <c r="A373" s="24">
        <v>13.33</v>
      </c>
      <c r="B373" s="16">
        <v>638</v>
      </c>
    </row>
    <row r="374" spans="1:2">
      <c r="A374" s="24">
        <v>13.34</v>
      </c>
      <c r="B374" s="16">
        <v>637</v>
      </c>
    </row>
    <row r="375" spans="1:2">
      <c r="A375" s="24">
        <v>13.35</v>
      </c>
      <c r="B375" s="16">
        <v>636</v>
      </c>
    </row>
    <row r="376" spans="1:2">
      <c r="A376" s="24">
        <v>13.36</v>
      </c>
      <c r="B376" s="16">
        <v>635</v>
      </c>
    </row>
    <row r="377" spans="1:2">
      <c r="A377" s="24">
        <v>13.37</v>
      </c>
      <c r="B377" s="16">
        <v>633</v>
      </c>
    </row>
    <row r="378" spans="1:2">
      <c r="A378" s="24">
        <v>13.38</v>
      </c>
      <c r="B378" s="16">
        <v>632</v>
      </c>
    </row>
    <row r="379" spans="1:2">
      <c r="A379" s="24">
        <v>13.39</v>
      </c>
      <c r="B379" s="16">
        <v>631</v>
      </c>
    </row>
    <row r="380" spans="1:2">
      <c r="A380" s="24">
        <v>13.4</v>
      </c>
      <c r="B380" s="16">
        <v>630</v>
      </c>
    </row>
    <row r="381" spans="1:2">
      <c r="A381" s="24">
        <v>13.41</v>
      </c>
      <c r="B381" s="16">
        <v>629</v>
      </c>
    </row>
    <row r="382" spans="1:2">
      <c r="A382" s="24">
        <v>13.42</v>
      </c>
      <c r="B382" s="16">
        <v>628</v>
      </c>
    </row>
    <row r="383" spans="1:2">
      <c r="A383" s="24">
        <v>13.43</v>
      </c>
      <c r="B383" s="16">
        <v>627</v>
      </c>
    </row>
    <row r="384" spans="1:2">
      <c r="A384" s="24">
        <v>13.44</v>
      </c>
      <c r="B384" s="16">
        <v>626</v>
      </c>
    </row>
    <row r="385" spans="1:2">
      <c r="A385" s="24">
        <v>13.45</v>
      </c>
      <c r="B385" s="16">
        <v>625</v>
      </c>
    </row>
    <row r="386" spans="1:2">
      <c r="A386" s="24">
        <v>13.46</v>
      </c>
      <c r="B386" s="16">
        <v>624</v>
      </c>
    </row>
    <row r="387" spans="1:2">
      <c r="A387" s="24">
        <v>13.47</v>
      </c>
      <c r="B387" s="16">
        <v>623</v>
      </c>
    </row>
    <row r="388" spans="1:2">
      <c r="A388" s="24">
        <v>13.48</v>
      </c>
      <c r="B388" s="16">
        <v>622</v>
      </c>
    </row>
    <row r="389" spans="1:2">
      <c r="A389" s="24">
        <v>13.49</v>
      </c>
      <c r="B389" s="16">
        <v>621</v>
      </c>
    </row>
    <row r="390" spans="1:2">
      <c r="A390" s="24">
        <v>13.5</v>
      </c>
      <c r="B390" s="16">
        <v>620</v>
      </c>
    </row>
    <row r="391" spans="1:2">
      <c r="A391" s="24">
        <v>13.51</v>
      </c>
      <c r="B391" s="16">
        <v>618</v>
      </c>
    </row>
    <row r="392" spans="1:2">
      <c r="A392" s="24">
        <v>13.52</v>
      </c>
      <c r="B392" s="16">
        <v>617</v>
      </c>
    </row>
    <row r="393" spans="1:2">
      <c r="A393" s="24">
        <v>13.53</v>
      </c>
      <c r="B393" s="16">
        <v>616</v>
      </c>
    </row>
    <row r="394" spans="1:2">
      <c r="A394" s="24">
        <v>13.54</v>
      </c>
      <c r="B394" s="16">
        <v>615</v>
      </c>
    </row>
    <row r="395" spans="1:2">
      <c r="A395" s="24">
        <v>13.55</v>
      </c>
      <c r="B395" s="16">
        <v>614</v>
      </c>
    </row>
    <row r="396" spans="1:2">
      <c r="A396" s="24">
        <v>13.56</v>
      </c>
      <c r="B396" s="16">
        <v>613</v>
      </c>
    </row>
    <row r="397" spans="1:2">
      <c r="A397" s="24">
        <v>13.57</v>
      </c>
      <c r="B397" s="16">
        <v>612</v>
      </c>
    </row>
    <row r="398" spans="1:2">
      <c r="A398" s="24">
        <v>13.58</v>
      </c>
      <c r="B398" s="16">
        <v>611</v>
      </c>
    </row>
    <row r="399" spans="1:2">
      <c r="A399" s="24">
        <v>13.59</v>
      </c>
      <c r="B399" s="16">
        <v>610</v>
      </c>
    </row>
    <row r="400" spans="1:2">
      <c r="A400" s="24">
        <v>13.6</v>
      </c>
      <c r="B400" s="16">
        <v>609</v>
      </c>
    </row>
    <row r="401" spans="1:2">
      <c r="A401" s="24">
        <v>13.61</v>
      </c>
      <c r="B401" s="16">
        <v>608</v>
      </c>
    </row>
    <row r="402" spans="1:2">
      <c r="A402" s="24">
        <v>13.62</v>
      </c>
      <c r="B402" s="16">
        <v>607</v>
      </c>
    </row>
    <row r="403" spans="1:2">
      <c r="A403" s="24">
        <v>13.63</v>
      </c>
      <c r="B403" s="16">
        <v>606</v>
      </c>
    </row>
    <row r="404" spans="1:2">
      <c r="A404" s="24">
        <v>13.64</v>
      </c>
      <c r="B404" s="16">
        <v>605</v>
      </c>
    </row>
    <row r="405" spans="1:2">
      <c r="A405" s="24">
        <v>13.65</v>
      </c>
      <c r="B405" s="16">
        <v>604</v>
      </c>
    </row>
    <row r="406" spans="1:2">
      <c r="A406" s="24">
        <v>13.66</v>
      </c>
      <c r="B406" s="16">
        <v>603</v>
      </c>
    </row>
    <row r="407" spans="1:2">
      <c r="A407" s="24">
        <v>13.67</v>
      </c>
      <c r="B407" s="16">
        <v>602</v>
      </c>
    </row>
    <row r="408" spans="1:2">
      <c r="A408" s="24">
        <v>13.68</v>
      </c>
      <c r="B408" s="16">
        <v>601</v>
      </c>
    </row>
    <row r="409" spans="1:2">
      <c r="A409" s="24">
        <v>13.69</v>
      </c>
      <c r="B409" s="16">
        <v>600</v>
      </c>
    </row>
    <row r="410" spans="1:2">
      <c r="A410" s="24">
        <v>13.7</v>
      </c>
      <c r="B410" s="16">
        <v>599</v>
      </c>
    </row>
    <row r="411" spans="1:2">
      <c r="A411" s="24">
        <v>13.71</v>
      </c>
      <c r="B411" s="16">
        <v>598</v>
      </c>
    </row>
    <row r="412" spans="1:2">
      <c r="A412" s="24">
        <v>13.72</v>
      </c>
      <c r="B412" s="16">
        <v>597</v>
      </c>
    </row>
    <row r="413" spans="1:2">
      <c r="A413" s="24">
        <v>13.73</v>
      </c>
      <c r="B413" s="16">
        <v>595</v>
      </c>
    </row>
    <row r="414" spans="1:2">
      <c r="A414" s="24">
        <v>13.74</v>
      </c>
      <c r="B414" s="16">
        <v>594</v>
      </c>
    </row>
    <row r="415" spans="1:2">
      <c r="A415" s="24">
        <v>13.75</v>
      </c>
      <c r="B415" s="16">
        <v>593</v>
      </c>
    </row>
    <row r="416" spans="1:2">
      <c r="A416" s="24">
        <v>13.76</v>
      </c>
      <c r="B416" s="16">
        <v>592</v>
      </c>
    </row>
    <row r="417" spans="1:2">
      <c r="A417" s="24">
        <v>13.77</v>
      </c>
      <c r="B417" s="16">
        <v>591</v>
      </c>
    </row>
    <row r="418" spans="1:2">
      <c r="A418" s="24">
        <v>13.78</v>
      </c>
      <c r="B418" s="16">
        <v>590</v>
      </c>
    </row>
    <row r="419" spans="1:2">
      <c r="A419" s="24">
        <v>13.79</v>
      </c>
      <c r="B419" s="16">
        <v>589</v>
      </c>
    </row>
    <row r="420" spans="1:2">
      <c r="A420" s="24">
        <v>13.8</v>
      </c>
      <c r="B420" s="16">
        <v>588</v>
      </c>
    </row>
    <row r="421" spans="1:2">
      <c r="A421" s="24">
        <v>13.81</v>
      </c>
      <c r="B421" s="16">
        <v>587</v>
      </c>
    </row>
    <row r="422" spans="1:2">
      <c r="A422" s="24">
        <v>13.82</v>
      </c>
      <c r="B422" s="16">
        <v>586</v>
      </c>
    </row>
    <row r="423" spans="1:2">
      <c r="A423" s="24">
        <v>13.83</v>
      </c>
      <c r="B423" s="16">
        <v>585</v>
      </c>
    </row>
    <row r="424" spans="1:2">
      <c r="A424" s="24">
        <v>13.84</v>
      </c>
      <c r="B424" s="16">
        <v>584</v>
      </c>
    </row>
    <row r="425" spans="1:2">
      <c r="A425" s="24">
        <v>13.85</v>
      </c>
      <c r="B425" s="16">
        <v>583</v>
      </c>
    </row>
    <row r="426" spans="1:2">
      <c r="A426" s="24">
        <v>13.86</v>
      </c>
      <c r="B426" s="16">
        <v>582</v>
      </c>
    </row>
    <row r="427" spans="1:2">
      <c r="A427" s="24">
        <v>13.87</v>
      </c>
      <c r="B427" s="16">
        <v>581</v>
      </c>
    </row>
    <row r="428" spans="1:2">
      <c r="A428" s="24">
        <v>13.88</v>
      </c>
      <c r="B428" s="16">
        <v>580</v>
      </c>
    </row>
    <row r="429" spans="1:2">
      <c r="A429" s="24">
        <v>13.89</v>
      </c>
      <c r="B429" s="16">
        <v>579</v>
      </c>
    </row>
    <row r="430" spans="1:2">
      <c r="A430" s="24">
        <v>13.9</v>
      </c>
      <c r="B430" s="16">
        <v>578</v>
      </c>
    </row>
    <row r="431" spans="1:2">
      <c r="A431" s="24">
        <v>13.91</v>
      </c>
      <c r="B431" s="16">
        <v>577</v>
      </c>
    </row>
    <row r="432" spans="1:2">
      <c r="A432" s="24">
        <v>13.92</v>
      </c>
      <c r="B432" s="16">
        <v>576</v>
      </c>
    </row>
    <row r="433" spans="1:2">
      <c r="A433" s="24">
        <v>13.93</v>
      </c>
      <c r="B433" s="16">
        <v>575</v>
      </c>
    </row>
    <row r="434" spans="1:2">
      <c r="A434" s="24">
        <v>13.94</v>
      </c>
      <c r="B434" s="16">
        <v>574</v>
      </c>
    </row>
    <row r="435" spans="1:2">
      <c r="A435" s="24">
        <v>13.95</v>
      </c>
      <c r="B435" s="16">
        <v>573</v>
      </c>
    </row>
    <row r="436" spans="1:2">
      <c r="A436" s="24">
        <v>13.96</v>
      </c>
      <c r="B436" s="16">
        <v>572</v>
      </c>
    </row>
    <row r="437" spans="1:2">
      <c r="A437" s="24">
        <v>13.97</v>
      </c>
      <c r="B437" s="16">
        <v>571</v>
      </c>
    </row>
    <row r="438" spans="1:2">
      <c r="A438" s="24">
        <v>13.98</v>
      </c>
      <c r="B438" s="16">
        <v>570</v>
      </c>
    </row>
    <row r="439" spans="1:2">
      <c r="A439" s="24">
        <v>13.99</v>
      </c>
      <c r="B439" s="16">
        <v>569</v>
      </c>
    </row>
    <row r="440" spans="1:2">
      <c r="A440" s="24">
        <v>14</v>
      </c>
      <c r="B440" s="16">
        <v>568</v>
      </c>
    </row>
    <row r="441" spans="1:2">
      <c r="A441" s="24">
        <v>14.01</v>
      </c>
      <c r="B441" s="16">
        <v>567</v>
      </c>
    </row>
    <row r="442" spans="1:2">
      <c r="A442" s="24">
        <v>14.02</v>
      </c>
      <c r="B442" s="16">
        <v>566</v>
      </c>
    </row>
    <row r="443" spans="1:2">
      <c r="A443" s="24">
        <v>14.03</v>
      </c>
      <c r="B443" s="16">
        <v>565</v>
      </c>
    </row>
    <row r="444" spans="1:2">
      <c r="A444" s="24">
        <v>14.04</v>
      </c>
      <c r="B444" s="16">
        <v>564</v>
      </c>
    </row>
    <row r="445" spans="1:2">
      <c r="A445" s="24">
        <v>14.05</v>
      </c>
      <c r="B445" s="16">
        <v>563</v>
      </c>
    </row>
    <row r="446" spans="1:2">
      <c r="A446" s="24">
        <v>14.06</v>
      </c>
      <c r="B446" s="16">
        <v>562</v>
      </c>
    </row>
    <row r="447" spans="1:2">
      <c r="A447" s="24">
        <v>14.07</v>
      </c>
      <c r="B447" s="16">
        <v>561</v>
      </c>
    </row>
    <row r="448" spans="1:2">
      <c r="A448" s="24">
        <v>14.08</v>
      </c>
      <c r="B448" s="16">
        <v>560</v>
      </c>
    </row>
    <row r="449" spans="1:2">
      <c r="A449" s="24">
        <v>14.09</v>
      </c>
      <c r="B449" s="16">
        <v>559</v>
      </c>
    </row>
    <row r="450" spans="1:2">
      <c r="A450" s="24">
        <v>14.1</v>
      </c>
      <c r="B450" s="16">
        <v>558</v>
      </c>
    </row>
    <row r="451" spans="1:2">
      <c r="A451" s="24">
        <v>14.11</v>
      </c>
      <c r="B451" s="16">
        <v>557</v>
      </c>
    </row>
    <row r="452" spans="1:2">
      <c r="A452" s="24">
        <v>14.12</v>
      </c>
      <c r="B452" s="16">
        <v>556</v>
      </c>
    </row>
    <row r="453" spans="1:2">
      <c r="A453" s="24">
        <v>14.13</v>
      </c>
      <c r="B453" s="16">
        <v>556</v>
      </c>
    </row>
    <row r="454" spans="1:2">
      <c r="A454" s="24">
        <v>14.14</v>
      </c>
      <c r="B454" s="16">
        <v>555</v>
      </c>
    </row>
    <row r="455" spans="1:2">
      <c r="A455" s="24">
        <v>14.15</v>
      </c>
      <c r="B455" s="16">
        <v>554</v>
      </c>
    </row>
    <row r="456" spans="1:2">
      <c r="A456" s="24">
        <v>14.16</v>
      </c>
      <c r="B456" s="16">
        <v>553</v>
      </c>
    </row>
    <row r="457" spans="1:2">
      <c r="A457" s="24">
        <v>14.17</v>
      </c>
      <c r="B457" s="16">
        <v>552</v>
      </c>
    </row>
    <row r="458" spans="1:2">
      <c r="A458" s="24">
        <v>14.18</v>
      </c>
      <c r="B458" s="16">
        <v>551</v>
      </c>
    </row>
    <row r="459" spans="1:2">
      <c r="A459" s="24">
        <v>14.19</v>
      </c>
      <c r="B459" s="16">
        <v>550</v>
      </c>
    </row>
    <row r="460" spans="1:2">
      <c r="A460" s="24">
        <v>14.2</v>
      </c>
      <c r="B460" s="16">
        <v>549</v>
      </c>
    </row>
    <row r="461" spans="1:2">
      <c r="A461" s="24">
        <v>14.21</v>
      </c>
      <c r="B461" s="16">
        <v>548</v>
      </c>
    </row>
    <row r="462" spans="1:2">
      <c r="A462" s="24">
        <v>14.22</v>
      </c>
      <c r="B462" s="16">
        <v>547</v>
      </c>
    </row>
    <row r="463" spans="1:2">
      <c r="A463" s="24">
        <v>14.23</v>
      </c>
      <c r="B463" s="16">
        <v>546</v>
      </c>
    </row>
    <row r="464" spans="1:2">
      <c r="A464" s="24">
        <v>14.24</v>
      </c>
      <c r="B464" s="16">
        <v>545</v>
      </c>
    </row>
    <row r="465" spans="1:2">
      <c r="A465" s="24">
        <v>14.25</v>
      </c>
      <c r="B465" s="16">
        <v>544</v>
      </c>
    </row>
    <row r="466" spans="1:2">
      <c r="A466" s="24">
        <v>14.26</v>
      </c>
      <c r="B466" s="16">
        <v>543</v>
      </c>
    </row>
    <row r="467" spans="1:2">
      <c r="A467" s="24">
        <v>14.27</v>
      </c>
      <c r="B467" s="16">
        <v>542</v>
      </c>
    </row>
    <row r="468" spans="1:2">
      <c r="A468" s="24">
        <v>14.28</v>
      </c>
      <c r="B468" s="16">
        <v>541</v>
      </c>
    </row>
    <row r="469" spans="1:2">
      <c r="A469" s="24">
        <v>14.29</v>
      </c>
      <c r="B469" s="16">
        <v>540</v>
      </c>
    </row>
    <row r="470" spans="1:2">
      <c r="A470" s="24">
        <v>14.3</v>
      </c>
      <c r="B470" s="16">
        <v>539</v>
      </c>
    </row>
    <row r="471" spans="1:2">
      <c r="A471" s="24">
        <v>14.31</v>
      </c>
      <c r="B471" s="16">
        <v>538</v>
      </c>
    </row>
    <row r="472" spans="1:2">
      <c r="A472" s="24">
        <v>14.32</v>
      </c>
      <c r="B472" s="16">
        <v>537</v>
      </c>
    </row>
    <row r="473" spans="1:2">
      <c r="A473" s="24">
        <v>14.33</v>
      </c>
      <c r="B473" s="16">
        <v>536</v>
      </c>
    </row>
    <row r="474" spans="1:2">
      <c r="A474" s="24">
        <v>14.34</v>
      </c>
      <c r="B474" s="16">
        <v>535</v>
      </c>
    </row>
    <row r="475" spans="1:2">
      <c r="A475" s="24">
        <v>14.35</v>
      </c>
      <c r="B475" s="16">
        <v>534</v>
      </c>
    </row>
    <row r="476" spans="1:2">
      <c r="A476" s="24">
        <v>14.36</v>
      </c>
      <c r="B476" s="16">
        <v>534</v>
      </c>
    </row>
    <row r="477" spans="1:2">
      <c r="A477" s="24">
        <v>14.37</v>
      </c>
      <c r="B477" s="16">
        <v>533</v>
      </c>
    </row>
    <row r="478" spans="1:2">
      <c r="A478" s="24">
        <v>14.38</v>
      </c>
      <c r="B478" s="16">
        <v>532</v>
      </c>
    </row>
    <row r="479" spans="1:2">
      <c r="A479" s="24">
        <v>14.39</v>
      </c>
      <c r="B479" s="16">
        <v>531</v>
      </c>
    </row>
    <row r="480" spans="1:2">
      <c r="A480" s="24">
        <v>14.4</v>
      </c>
      <c r="B480" s="16">
        <v>530</v>
      </c>
    </row>
    <row r="481" spans="1:2">
      <c r="A481" s="24">
        <v>14.41</v>
      </c>
      <c r="B481" s="16">
        <v>529</v>
      </c>
    </row>
    <row r="482" spans="1:2">
      <c r="A482" s="24">
        <v>14.42</v>
      </c>
      <c r="B482" s="16">
        <v>528</v>
      </c>
    </row>
    <row r="483" spans="1:2">
      <c r="A483" s="24">
        <v>14.43</v>
      </c>
      <c r="B483" s="16">
        <v>527</v>
      </c>
    </row>
    <row r="484" spans="1:2">
      <c r="A484" s="24">
        <v>14.44</v>
      </c>
      <c r="B484" s="16">
        <v>526</v>
      </c>
    </row>
    <row r="485" spans="1:2">
      <c r="A485" s="24">
        <v>14.45</v>
      </c>
      <c r="B485" s="16">
        <v>525</v>
      </c>
    </row>
    <row r="486" spans="1:2">
      <c r="A486" s="24">
        <v>14.46</v>
      </c>
      <c r="B486" s="16">
        <v>524</v>
      </c>
    </row>
    <row r="487" spans="1:2">
      <c r="A487" s="24">
        <v>14.47</v>
      </c>
      <c r="B487" s="16">
        <v>523</v>
      </c>
    </row>
    <row r="488" spans="1:2">
      <c r="A488" s="24">
        <v>14.48</v>
      </c>
      <c r="B488" s="16">
        <v>522</v>
      </c>
    </row>
    <row r="489" spans="1:2">
      <c r="A489" s="24">
        <v>14.49</v>
      </c>
      <c r="B489" s="16">
        <v>521</v>
      </c>
    </row>
    <row r="490" spans="1:2">
      <c r="A490" s="24">
        <v>14.5</v>
      </c>
      <c r="B490" s="16">
        <v>521</v>
      </c>
    </row>
    <row r="491" spans="1:2">
      <c r="A491" s="24">
        <v>14.51</v>
      </c>
      <c r="B491" s="16">
        <v>520</v>
      </c>
    </row>
    <row r="492" spans="1:2">
      <c r="A492" s="24">
        <v>14.52</v>
      </c>
      <c r="B492" s="16">
        <v>519</v>
      </c>
    </row>
    <row r="493" spans="1:2">
      <c r="A493" s="24">
        <v>14.53</v>
      </c>
      <c r="B493" s="16">
        <v>518</v>
      </c>
    </row>
    <row r="494" spans="1:2">
      <c r="A494" s="24">
        <v>14.54</v>
      </c>
      <c r="B494" s="16">
        <v>517</v>
      </c>
    </row>
    <row r="495" spans="1:2">
      <c r="A495" s="24">
        <v>14.55</v>
      </c>
      <c r="B495" s="16">
        <v>516</v>
      </c>
    </row>
    <row r="496" spans="1:2">
      <c r="A496" s="24">
        <v>14.56</v>
      </c>
      <c r="B496" s="16">
        <v>515</v>
      </c>
    </row>
    <row r="497" spans="1:2">
      <c r="A497" s="24">
        <v>14.57</v>
      </c>
      <c r="B497" s="16">
        <v>514</v>
      </c>
    </row>
    <row r="498" spans="1:2">
      <c r="A498" s="24">
        <v>14.58</v>
      </c>
      <c r="B498" s="16">
        <v>513</v>
      </c>
    </row>
    <row r="499" spans="1:2">
      <c r="A499" s="24">
        <v>14.59</v>
      </c>
      <c r="B499" s="16">
        <v>512</v>
      </c>
    </row>
    <row r="500" spans="1:2">
      <c r="A500" s="24">
        <v>14.6</v>
      </c>
      <c r="B500" s="16">
        <v>511</v>
      </c>
    </row>
    <row r="501" spans="1:2">
      <c r="A501" s="24">
        <v>14.61</v>
      </c>
      <c r="B501" s="16">
        <v>510</v>
      </c>
    </row>
    <row r="502" spans="1:2">
      <c r="A502" s="24">
        <v>14.62</v>
      </c>
      <c r="B502" s="16">
        <v>510</v>
      </c>
    </row>
    <row r="503" spans="1:2">
      <c r="A503" s="24">
        <v>14.63</v>
      </c>
      <c r="B503" s="16">
        <v>509</v>
      </c>
    </row>
    <row r="504" spans="1:2">
      <c r="A504" s="24">
        <v>14.64</v>
      </c>
      <c r="B504" s="16">
        <v>508</v>
      </c>
    </row>
    <row r="505" spans="1:2">
      <c r="A505" s="24">
        <v>14.65</v>
      </c>
      <c r="B505" s="16">
        <v>507</v>
      </c>
    </row>
    <row r="506" spans="1:2">
      <c r="A506" s="24">
        <v>14.66</v>
      </c>
      <c r="B506" s="16">
        <v>506</v>
      </c>
    </row>
    <row r="507" spans="1:2">
      <c r="A507" s="24">
        <v>14.67</v>
      </c>
      <c r="B507" s="16">
        <v>505</v>
      </c>
    </row>
    <row r="508" spans="1:2">
      <c r="A508" s="24">
        <v>14.68</v>
      </c>
      <c r="B508" s="16">
        <v>504</v>
      </c>
    </row>
    <row r="509" spans="1:2">
      <c r="A509" s="24">
        <v>14.69</v>
      </c>
      <c r="B509" s="16">
        <v>503</v>
      </c>
    </row>
    <row r="510" spans="1:2">
      <c r="A510" s="24">
        <v>14.7</v>
      </c>
      <c r="B510" s="16">
        <v>502</v>
      </c>
    </row>
    <row r="511" spans="1:2">
      <c r="A511" s="24">
        <v>14.71</v>
      </c>
      <c r="B511" s="16">
        <v>501</v>
      </c>
    </row>
    <row r="512" spans="1:2">
      <c r="A512" s="24">
        <v>14.72</v>
      </c>
      <c r="B512" s="16">
        <v>501</v>
      </c>
    </row>
    <row r="513" spans="1:2">
      <c r="A513" s="24">
        <v>14.73</v>
      </c>
      <c r="B513" s="16">
        <v>500</v>
      </c>
    </row>
    <row r="514" spans="1:2">
      <c r="A514" s="24">
        <v>14.74</v>
      </c>
      <c r="B514" s="16">
        <v>499</v>
      </c>
    </row>
    <row r="515" spans="1:2">
      <c r="A515" s="24">
        <v>14.75</v>
      </c>
      <c r="B515" s="16">
        <v>497</v>
      </c>
    </row>
    <row r="516" spans="1:2">
      <c r="A516" s="24">
        <v>14.76</v>
      </c>
      <c r="B516" s="16">
        <v>497</v>
      </c>
    </row>
    <row r="517" spans="1:2">
      <c r="A517" s="24">
        <v>14.77</v>
      </c>
      <c r="B517" s="16">
        <v>497</v>
      </c>
    </row>
    <row r="518" spans="1:2">
      <c r="A518" s="24">
        <v>14.78</v>
      </c>
      <c r="B518" s="16">
        <v>497</v>
      </c>
    </row>
    <row r="519" spans="1:2">
      <c r="A519" s="24">
        <v>14.79</v>
      </c>
      <c r="B519" s="16">
        <v>497</v>
      </c>
    </row>
    <row r="520" spans="1:2">
      <c r="A520" s="24">
        <v>14.8</v>
      </c>
      <c r="B520" s="16">
        <v>497</v>
      </c>
    </row>
    <row r="521" spans="1:2">
      <c r="A521" s="24">
        <v>14.81</v>
      </c>
      <c r="B521" s="16">
        <v>489</v>
      </c>
    </row>
    <row r="522" spans="1:2">
      <c r="A522" s="24">
        <v>14.82</v>
      </c>
      <c r="B522" s="16">
        <v>489</v>
      </c>
    </row>
    <row r="523" spans="1:2">
      <c r="A523" s="24">
        <v>14.83</v>
      </c>
      <c r="B523" s="16">
        <v>489</v>
      </c>
    </row>
    <row r="524" spans="1:2">
      <c r="A524" s="24">
        <v>14.84</v>
      </c>
      <c r="B524" s="16">
        <v>489</v>
      </c>
    </row>
    <row r="525" spans="1:2">
      <c r="A525" s="24">
        <v>14.85</v>
      </c>
      <c r="B525" s="16">
        <v>489</v>
      </c>
    </row>
    <row r="526" spans="1:2">
      <c r="A526" s="24">
        <v>14.86</v>
      </c>
      <c r="B526" s="16">
        <v>489</v>
      </c>
    </row>
    <row r="527" spans="1:2">
      <c r="A527" s="24">
        <v>14.87</v>
      </c>
      <c r="B527" s="16">
        <v>489</v>
      </c>
    </row>
    <row r="528" spans="1:2">
      <c r="A528" s="24">
        <v>14.88</v>
      </c>
      <c r="B528" s="16">
        <v>489</v>
      </c>
    </row>
    <row r="529" spans="1:2">
      <c r="A529" s="24">
        <v>14.89</v>
      </c>
      <c r="B529" s="16">
        <v>489</v>
      </c>
    </row>
    <row r="530" spans="1:2">
      <c r="A530" s="24">
        <v>14.9</v>
      </c>
      <c r="B530" s="16">
        <v>489</v>
      </c>
    </row>
    <row r="531" spans="1:2">
      <c r="A531" s="24">
        <v>14.91</v>
      </c>
      <c r="B531" s="16">
        <v>480</v>
      </c>
    </row>
    <row r="532" spans="1:2">
      <c r="A532" s="24">
        <v>14.92</v>
      </c>
      <c r="B532" s="16">
        <v>480</v>
      </c>
    </row>
    <row r="533" spans="1:2">
      <c r="A533" s="24">
        <v>14.93</v>
      </c>
      <c r="B533" s="16">
        <v>480</v>
      </c>
    </row>
    <row r="534" spans="1:2">
      <c r="A534" s="24">
        <v>14.94</v>
      </c>
      <c r="B534" s="16">
        <v>480</v>
      </c>
    </row>
    <row r="535" spans="1:2">
      <c r="A535" s="24">
        <v>14.95</v>
      </c>
      <c r="B535" s="16">
        <v>480</v>
      </c>
    </row>
    <row r="536" spans="1:2">
      <c r="A536" s="24">
        <v>14.96</v>
      </c>
      <c r="B536" s="16">
        <v>480</v>
      </c>
    </row>
    <row r="537" spans="1:2">
      <c r="A537" s="24">
        <v>14.97</v>
      </c>
      <c r="B537" s="16">
        <v>480</v>
      </c>
    </row>
    <row r="538" spans="1:2">
      <c r="A538" s="24">
        <v>14.98</v>
      </c>
      <c r="B538" s="16">
        <v>480</v>
      </c>
    </row>
    <row r="539" spans="1:2">
      <c r="A539" s="24">
        <v>14.99</v>
      </c>
      <c r="B539" s="16">
        <v>480</v>
      </c>
    </row>
    <row r="540" spans="1:2">
      <c r="A540" s="24">
        <v>15</v>
      </c>
      <c r="B540" s="16">
        <v>480</v>
      </c>
    </row>
    <row r="541" spans="1:2">
      <c r="A541" s="24">
        <v>15.01</v>
      </c>
      <c r="B541" s="16">
        <v>471</v>
      </c>
    </row>
    <row r="542" spans="1:2">
      <c r="A542" s="24">
        <v>15.02</v>
      </c>
      <c r="B542" s="16">
        <v>471</v>
      </c>
    </row>
    <row r="543" spans="1:2">
      <c r="A543" s="24">
        <v>15.03</v>
      </c>
      <c r="B543" s="16">
        <v>471</v>
      </c>
    </row>
    <row r="544" spans="1:2">
      <c r="A544" s="24">
        <v>15.04</v>
      </c>
      <c r="B544" s="16">
        <v>471</v>
      </c>
    </row>
    <row r="545" spans="1:2">
      <c r="A545" s="24">
        <v>15.05</v>
      </c>
      <c r="B545" s="16">
        <v>471</v>
      </c>
    </row>
    <row r="546" spans="1:2">
      <c r="A546" s="24">
        <v>15.06</v>
      </c>
      <c r="B546" s="16">
        <v>471</v>
      </c>
    </row>
    <row r="547" spans="1:2">
      <c r="A547" s="24">
        <v>15.07</v>
      </c>
      <c r="B547" s="16">
        <v>471</v>
      </c>
    </row>
    <row r="548" spans="1:2">
      <c r="A548" s="24">
        <v>15.08</v>
      </c>
      <c r="B548" s="16">
        <v>471</v>
      </c>
    </row>
    <row r="549" spans="1:2">
      <c r="A549" s="24">
        <v>15.09</v>
      </c>
      <c r="B549" s="16">
        <v>471</v>
      </c>
    </row>
    <row r="550" spans="1:2">
      <c r="A550" s="24">
        <v>15.1</v>
      </c>
      <c r="B550" s="16">
        <v>471</v>
      </c>
    </row>
    <row r="551" spans="1:2">
      <c r="A551" s="24">
        <v>15.11</v>
      </c>
      <c r="B551" s="16">
        <v>463</v>
      </c>
    </row>
    <row r="552" spans="1:2">
      <c r="A552" s="24">
        <v>15.1200000000001</v>
      </c>
      <c r="B552" s="16">
        <v>463</v>
      </c>
    </row>
    <row r="553" spans="1:2">
      <c r="A553" s="24">
        <v>15.1300000000001</v>
      </c>
      <c r="B553" s="16">
        <v>463</v>
      </c>
    </row>
    <row r="554" spans="1:2">
      <c r="A554" s="24">
        <v>15.1400000000001</v>
      </c>
      <c r="B554" s="16">
        <v>463</v>
      </c>
    </row>
    <row r="555" spans="1:2">
      <c r="A555" s="24">
        <v>15.1500000000001</v>
      </c>
      <c r="B555" s="16">
        <v>463</v>
      </c>
    </row>
    <row r="556" spans="1:2">
      <c r="A556" s="24">
        <v>15.1600000000001</v>
      </c>
      <c r="B556" s="16">
        <v>463</v>
      </c>
    </row>
    <row r="557" spans="1:2">
      <c r="A557" s="24">
        <v>15.170000000000099</v>
      </c>
      <c r="B557" s="16">
        <v>463</v>
      </c>
    </row>
    <row r="558" spans="1:2">
      <c r="A558" s="24">
        <v>15.180000000000099</v>
      </c>
      <c r="B558" s="16">
        <v>463</v>
      </c>
    </row>
    <row r="559" spans="1:2">
      <c r="A559" s="24">
        <v>15.190000000000101</v>
      </c>
      <c r="B559" s="16">
        <v>463</v>
      </c>
    </row>
    <row r="560" spans="1:2">
      <c r="A560" s="24">
        <v>15.200000000000101</v>
      </c>
      <c r="B560" s="16">
        <v>463</v>
      </c>
    </row>
    <row r="561" spans="1:2">
      <c r="A561" s="24">
        <v>15.2100000000001</v>
      </c>
      <c r="B561" s="16">
        <v>454</v>
      </c>
    </row>
    <row r="562" spans="1:2">
      <c r="A562" s="24">
        <v>15.2200000000001</v>
      </c>
      <c r="B562" s="16">
        <v>454</v>
      </c>
    </row>
    <row r="563" spans="1:2">
      <c r="A563" s="24">
        <v>15.2300000000001</v>
      </c>
      <c r="B563" s="16">
        <v>454</v>
      </c>
    </row>
    <row r="564" spans="1:2">
      <c r="A564" s="24">
        <v>15.2400000000001</v>
      </c>
      <c r="B564" s="16">
        <v>454</v>
      </c>
    </row>
    <row r="565" spans="1:2">
      <c r="A565" s="24">
        <v>15.250000000000099</v>
      </c>
      <c r="B565" s="16">
        <v>454</v>
      </c>
    </row>
    <row r="566" spans="1:2">
      <c r="A566" s="24">
        <v>15.260000000000099</v>
      </c>
      <c r="B566" s="16">
        <v>454</v>
      </c>
    </row>
    <row r="567" spans="1:2">
      <c r="A567" s="24">
        <v>15.270000000000101</v>
      </c>
      <c r="B567" s="16">
        <v>454</v>
      </c>
    </row>
    <row r="568" spans="1:2">
      <c r="A568" s="24">
        <v>15.280000000000101</v>
      </c>
      <c r="B568" s="16">
        <v>454</v>
      </c>
    </row>
    <row r="569" spans="1:2">
      <c r="A569" s="24">
        <v>15.2900000000001</v>
      </c>
      <c r="B569" s="16">
        <v>454</v>
      </c>
    </row>
    <row r="570" spans="1:2">
      <c r="A570" s="24">
        <v>15.3000000000001</v>
      </c>
      <c r="B570" s="16">
        <v>454</v>
      </c>
    </row>
    <row r="571" spans="1:2">
      <c r="A571" s="24">
        <v>15.3100000000001</v>
      </c>
      <c r="B571" s="16">
        <v>446</v>
      </c>
    </row>
    <row r="572" spans="1:2">
      <c r="A572" s="24">
        <v>15.3200000000001</v>
      </c>
      <c r="B572" s="16">
        <v>446</v>
      </c>
    </row>
    <row r="573" spans="1:2">
      <c r="A573" s="24">
        <v>15.3300000000001</v>
      </c>
      <c r="B573" s="16">
        <v>446</v>
      </c>
    </row>
    <row r="574" spans="1:2">
      <c r="A574" s="24">
        <v>15.340000000000099</v>
      </c>
      <c r="B574" s="16">
        <v>446</v>
      </c>
    </row>
    <row r="575" spans="1:2">
      <c r="A575" s="24">
        <v>15.350000000000099</v>
      </c>
      <c r="B575" s="16">
        <v>446</v>
      </c>
    </row>
    <row r="576" spans="1:2">
      <c r="A576" s="24">
        <v>15.360000000000101</v>
      </c>
      <c r="B576" s="16">
        <v>446</v>
      </c>
    </row>
    <row r="577" spans="1:2">
      <c r="A577" s="24">
        <v>15.3700000000001</v>
      </c>
      <c r="B577" s="16">
        <v>446</v>
      </c>
    </row>
    <row r="578" spans="1:2">
      <c r="A578" s="24">
        <v>15.3800000000001</v>
      </c>
      <c r="B578" s="16">
        <v>446</v>
      </c>
    </row>
    <row r="579" spans="1:2">
      <c r="A579" s="24">
        <v>15.3900000000001</v>
      </c>
      <c r="B579" s="16">
        <v>446</v>
      </c>
    </row>
    <row r="580" spans="1:2">
      <c r="A580" s="24">
        <v>15.4000000000001</v>
      </c>
      <c r="B580" s="16">
        <v>446</v>
      </c>
    </row>
    <row r="581" spans="1:2">
      <c r="A581" s="24">
        <v>15.4100000000001</v>
      </c>
      <c r="B581" s="16">
        <v>438</v>
      </c>
    </row>
    <row r="582" spans="1:2">
      <c r="A582" s="24">
        <v>15.420000000000099</v>
      </c>
      <c r="B582" s="16">
        <v>438</v>
      </c>
    </row>
    <row r="583" spans="1:2">
      <c r="A583" s="24">
        <v>15.430000000000099</v>
      </c>
      <c r="B583" s="16">
        <v>438</v>
      </c>
    </row>
    <row r="584" spans="1:2">
      <c r="A584" s="24">
        <v>15.440000000000101</v>
      </c>
      <c r="B584" s="16">
        <v>438</v>
      </c>
    </row>
    <row r="585" spans="1:2">
      <c r="A585" s="24">
        <v>15.450000000000101</v>
      </c>
      <c r="B585" s="16">
        <v>438</v>
      </c>
    </row>
    <row r="586" spans="1:2">
      <c r="A586" s="24">
        <v>15.4600000000001</v>
      </c>
      <c r="B586" s="16">
        <v>438</v>
      </c>
    </row>
    <row r="587" spans="1:2">
      <c r="A587" s="24">
        <v>15.4700000000001</v>
      </c>
      <c r="B587" s="16">
        <v>438</v>
      </c>
    </row>
    <row r="588" spans="1:2">
      <c r="A588" s="24">
        <v>15.4800000000001</v>
      </c>
      <c r="B588" s="16">
        <v>438</v>
      </c>
    </row>
    <row r="589" spans="1:2">
      <c r="A589" s="24">
        <v>15.4900000000001</v>
      </c>
      <c r="B589" s="16">
        <v>438</v>
      </c>
    </row>
    <row r="590" spans="1:2">
      <c r="A590" s="24">
        <v>15.500000000000099</v>
      </c>
      <c r="B590" s="16">
        <v>438</v>
      </c>
    </row>
    <row r="591" spans="1:2">
      <c r="A591" s="24">
        <v>15.510000000000099</v>
      </c>
      <c r="B591" s="16">
        <v>430</v>
      </c>
    </row>
    <row r="592" spans="1:2">
      <c r="A592" s="24">
        <v>15.520000000000101</v>
      </c>
      <c r="B592" s="16">
        <v>430</v>
      </c>
    </row>
    <row r="593" spans="1:2">
      <c r="A593" s="24">
        <v>15.530000000000101</v>
      </c>
      <c r="B593" s="16">
        <v>430</v>
      </c>
    </row>
    <row r="594" spans="1:2">
      <c r="A594" s="24">
        <v>15.5400000000001</v>
      </c>
      <c r="B594" s="16">
        <v>430</v>
      </c>
    </row>
    <row r="595" spans="1:2">
      <c r="A595" s="24">
        <v>15.5500000000001</v>
      </c>
      <c r="B595" s="16">
        <v>430</v>
      </c>
    </row>
    <row r="596" spans="1:2">
      <c r="A596" s="24">
        <v>15.5600000000001</v>
      </c>
      <c r="B596" s="16">
        <v>430</v>
      </c>
    </row>
    <row r="597" spans="1:2">
      <c r="A597" s="24">
        <v>15.5700000000001</v>
      </c>
      <c r="B597" s="16">
        <v>430</v>
      </c>
    </row>
    <row r="598" spans="1:2">
      <c r="A598" s="24">
        <v>15.5800000000001</v>
      </c>
      <c r="B598" s="16">
        <v>430</v>
      </c>
    </row>
    <row r="599" spans="1:2">
      <c r="A599" s="24">
        <v>15.590000000000099</v>
      </c>
      <c r="B599" s="16">
        <v>430</v>
      </c>
    </row>
    <row r="600" spans="1:2">
      <c r="A600" s="24">
        <v>15.600000000000099</v>
      </c>
      <c r="B600" s="16">
        <v>430</v>
      </c>
    </row>
    <row r="601" spans="1:2">
      <c r="A601" s="24">
        <v>15.610000000000101</v>
      </c>
      <c r="B601" s="16">
        <v>422</v>
      </c>
    </row>
    <row r="602" spans="1:2">
      <c r="A602" s="24">
        <v>15.6200000000001</v>
      </c>
      <c r="B602" s="16">
        <v>422</v>
      </c>
    </row>
    <row r="603" spans="1:2">
      <c r="A603" s="24">
        <v>15.6300000000001</v>
      </c>
      <c r="B603" s="16">
        <v>422</v>
      </c>
    </row>
    <row r="604" spans="1:2">
      <c r="A604" s="24">
        <v>15.6400000000001</v>
      </c>
      <c r="B604" s="16">
        <v>422</v>
      </c>
    </row>
    <row r="605" spans="1:2">
      <c r="A605" s="24">
        <v>15.6500000000001</v>
      </c>
      <c r="B605" s="16">
        <v>422</v>
      </c>
    </row>
    <row r="606" spans="1:2">
      <c r="A606" s="24">
        <v>15.6600000000001</v>
      </c>
      <c r="B606" s="16">
        <v>422</v>
      </c>
    </row>
    <row r="607" spans="1:2">
      <c r="A607" s="24">
        <v>15.670000000000099</v>
      </c>
      <c r="B607" s="16">
        <v>422</v>
      </c>
    </row>
    <row r="608" spans="1:2">
      <c r="A608" s="24">
        <v>15.680000000000099</v>
      </c>
      <c r="B608" s="16">
        <v>422</v>
      </c>
    </row>
    <row r="609" spans="1:2">
      <c r="A609" s="24">
        <v>15.690000000000101</v>
      </c>
      <c r="B609" s="16">
        <v>422</v>
      </c>
    </row>
    <row r="610" spans="1:2">
      <c r="A610" s="24">
        <v>15.700000000000101</v>
      </c>
      <c r="B610" s="16">
        <v>422</v>
      </c>
    </row>
    <row r="611" spans="1:2">
      <c r="A611" s="24">
        <v>15.7100000000001</v>
      </c>
      <c r="B611" s="16">
        <v>414</v>
      </c>
    </row>
    <row r="612" spans="1:2">
      <c r="A612" s="24">
        <v>15.7200000000001</v>
      </c>
      <c r="B612" s="16">
        <v>414</v>
      </c>
    </row>
    <row r="613" spans="1:2">
      <c r="A613" s="24">
        <v>15.7300000000001</v>
      </c>
      <c r="B613" s="16">
        <v>414</v>
      </c>
    </row>
    <row r="614" spans="1:2">
      <c r="A614" s="24">
        <v>15.7400000000001</v>
      </c>
      <c r="B614" s="16">
        <v>414</v>
      </c>
    </row>
    <row r="615" spans="1:2">
      <c r="A615" s="24">
        <v>15.750000000000099</v>
      </c>
      <c r="B615" s="16">
        <v>414</v>
      </c>
    </row>
    <row r="616" spans="1:2">
      <c r="A616" s="24">
        <v>15.760000000000201</v>
      </c>
      <c r="B616" s="16">
        <v>414</v>
      </c>
    </row>
    <row r="617" spans="1:2">
      <c r="A617" s="24">
        <v>15.7700000000002</v>
      </c>
      <c r="B617" s="16">
        <v>414</v>
      </c>
    </row>
    <row r="618" spans="1:2">
      <c r="A618" s="24">
        <v>15.7800000000002</v>
      </c>
      <c r="B618" s="16">
        <v>414</v>
      </c>
    </row>
    <row r="619" spans="1:2">
      <c r="A619" s="24">
        <v>15.7900000000002</v>
      </c>
      <c r="B619" s="16">
        <v>414</v>
      </c>
    </row>
    <row r="620" spans="1:2">
      <c r="A620" s="24">
        <v>15.8000000000002</v>
      </c>
      <c r="B620" s="16">
        <v>414</v>
      </c>
    </row>
    <row r="621" spans="1:2">
      <c r="A621" s="24">
        <v>15.810000000000199</v>
      </c>
      <c r="B621" s="16">
        <v>406</v>
      </c>
    </row>
    <row r="622" spans="1:2">
      <c r="A622" s="24">
        <v>15.820000000000199</v>
      </c>
      <c r="B622" s="16">
        <v>406</v>
      </c>
    </row>
    <row r="623" spans="1:2">
      <c r="A623" s="24">
        <v>15.830000000000201</v>
      </c>
      <c r="B623" s="16">
        <v>406</v>
      </c>
    </row>
    <row r="624" spans="1:2">
      <c r="A624" s="24">
        <v>15.840000000000201</v>
      </c>
      <c r="B624" s="16">
        <v>406</v>
      </c>
    </row>
    <row r="625" spans="1:2">
      <c r="A625" s="24">
        <v>15.8500000000002</v>
      </c>
      <c r="B625" s="16">
        <v>406</v>
      </c>
    </row>
    <row r="626" spans="1:2">
      <c r="A626" s="24">
        <v>15.8600000000002</v>
      </c>
      <c r="B626" s="16">
        <v>406</v>
      </c>
    </row>
    <row r="627" spans="1:2">
      <c r="A627" s="24">
        <v>15.8700000000002</v>
      </c>
      <c r="B627" s="16">
        <v>406</v>
      </c>
    </row>
    <row r="628" spans="1:2">
      <c r="A628" s="24">
        <v>15.8800000000002</v>
      </c>
      <c r="B628" s="16">
        <v>406</v>
      </c>
    </row>
    <row r="629" spans="1:2">
      <c r="A629" s="24">
        <v>15.8900000000002</v>
      </c>
      <c r="B629" s="16">
        <v>406</v>
      </c>
    </row>
    <row r="630" spans="1:2">
      <c r="A630" s="24">
        <v>15.900000000000199</v>
      </c>
      <c r="B630" s="16">
        <v>406</v>
      </c>
    </row>
    <row r="631" spans="1:2">
      <c r="A631" s="24">
        <v>15.910000000000201</v>
      </c>
      <c r="B631" s="16">
        <v>399</v>
      </c>
    </row>
    <row r="632" spans="1:2">
      <c r="A632" s="24">
        <v>15.920000000000201</v>
      </c>
      <c r="B632" s="16">
        <v>399</v>
      </c>
    </row>
    <row r="633" spans="1:2">
      <c r="A633" s="24">
        <v>15.9300000000002</v>
      </c>
      <c r="B633" s="16">
        <v>399</v>
      </c>
    </row>
    <row r="634" spans="1:2">
      <c r="A634" s="24">
        <v>15.9400000000002</v>
      </c>
      <c r="B634" s="16">
        <v>399</v>
      </c>
    </row>
    <row r="635" spans="1:2">
      <c r="A635" s="24">
        <v>15.9500000000002</v>
      </c>
      <c r="B635" s="16">
        <v>399</v>
      </c>
    </row>
    <row r="636" spans="1:2">
      <c r="A636" s="24">
        <v>15.9600000000002</v>
      </c>
      <c r="B636" s="16">
        <v>399</v>
      </c>
    </row>
    <row r="637" spans="1:2">
      <c r="A637" s="24">
        <v>15.9700000000002</v>
      </c>
      <c r="B637" s="16">
        <v>399</v>
      </c>
    </row>
    <row r="638" spans="1:2">
      <c r="A638" s="24">
        <v>15.980000000000199</v>
      </c>
      <c r="B638" s="16">
        <v>399</v>
      </c>
    </row>
    <row r="639" spans="1:2">
      <c r="A639" s="24">
        <v>15.990000000000199</v>
      </c>
      <c r="B639" s="16">
        <v>399</v>
      </c>
    </row>
    <row r="640" spans="1:2">
      <c r="A640" s="24">
        <v>16.000000000000199</v>
      </c>
      <c r="B640" s="16">
        <v>399</v>
      </c>
    </row>
    <row r="641" spans="1:2">
      <c r="A641" s="24">
        <v>16.010000000000201</v>
      </c>
      <c r="B641" s="16">
        <v>391</v>
      </c>
    </row>
    <row r="642" spans="1:2">
      <c r="A642" s="24">
        <v>16.020000000000199</v>
      </c>
      <c r="B642" s="16">
        <v>391</v>
      </c>
    </row>
    <row r="643" spans="1:2">
      <c r="A643" s="24">
        <v>16.0300000000002</v>
      </c>
      <c r="B643" s="16">
        <v>391</v>
      </c>
    </row>
    <row r="644" spans="1:2">
      <c r="A644" s="24">
        <v>16.040000000000202</v>
      </c>
      <c r="B644" s="16">
        <v>391</v>
      </c>
    </row>
    <row r="645" spans="1:2">
      <c r="A645" s="24">
        <v>16.0500000000002</v>
      </c>
      <c r="B645" s="16">
        <v>391</v>
      </c>
    </row>
    <row r="646" spans="1:2">
      <c r="A646" s="24">
        <v>16.060000000000201</v>
      </c>
      <c r="B646" s="16">
        <v>391</v>
      </c>
    </row>
    <row r="647" spans="1:2">
      <c r="A647" s="24">
        <v>16.070000000000199</v>
      </c>
      <c r="B647" s="16">
        <v>391</v>
      </c>
    </row>
    <row r="648" spans="1:2">
      <c r="A648" s="24">
        <v>16.080000000000201</v>
      </c>
      <c r="B648" s="16">
        <v>391</v>
      </c>
    </row>
    <row r="649" spans="1:2">
      <c r="A649" s="24">
        <v>16.090000000000199</v>
      </c>
      <c r="B649" s="16">
        <v>391</v>
      </c>
    </row>
    <row r="650" spans="1:2">
      <c r="A650" s="24">
        <v>16.1000000000002</v>
      </c>
      <c r="B650" s="16">
        <v>391</v>
      </c>
    </row>
    <row r="651" spans="1:2">
      <c r="A651" s="24">
        <v>16.110000000000198</v>
      </c>
      <c r="B651" s="16">
        <v>384</v>
      </c>
    </row>
    <row r="652" spans="1:2">
      <c r="A652" s="24">
        <v>16.1200000000002</v>
      </c>
      <c r="B652" s="16">
        <v>384</v>
      </c>
    </row>
    <row r="653" spans="1:2">
      <c r="A653" s="24">
        <v>16.130000000000202</v>
      </c>
      <c r="B653" s="16">
        <v>384</v>
      </c>
    </row>
    <row r="654" spans="1:2">
      <c r="A654" s="24">
        <v>16.1400000000002</v>
      </c>
      <c r="B654" s="16">
        <v>384</v>
      </c>
    </row>
    <row r="655" spans="1:2">
      <c r="A655" s="24">
        <v>16.150000000000201</v>
      </c>
      <c r="B655" s="16">
        <v>384</v>
      </c>
    </row>
    <row r="656" spans="1:2">
      <c r="A656" s="24">
        <v>16.160000000000199</v>
      </c>
      <c r="B656" s="16">
        <v>384</v>
      </c>
    </row>
    <row r="657" spans="1:2">
      <c r="A657" s="24">
        <v>16.170000000000201</v>
      </c>
      <c r="B657" s="16">
        <v>384</v>
      </c>
    </row>
    <row r="658" spans="1:2">
      <c r="A658" s="24">
        <v>16.180000000000199</v>
      </c>
      <c r="B658" s="16">
        <v>384</v>
      </c>
    </row>
    <row r="659" spans="1:2">
      <c r="A659" s="24">
        <v>16.1900000000002</v>
      </c>
      <c r="B659" s="16">
        <v>384</v>
      </c>
    </row>
    <row r="660" spans="1:2">
      <c r="A660" s="24">
        <v>16.200000000000198</v>
      </c>
      <c r="B660" s="16">
        <v>384</v>
      </c>
    </row>
    <row r="661" spans="1:2">
      <c r="A661" s="24">
        <v>16.2100000000002</v>
      </c>
      <c r="B661" s="16">
        <v>376</v>
      </c>
    </row>
    <row r="662" spans="1:2">
      <c r="A662" s="24">
        <v>16.220000000000201</v>
      </c>
      <c r="B662" s="16">
        <v>376</v>
      </c>
    </row>
    <row r="663" spans="1:2">
      <c r="A663" s="24">
        <v>16.230000000000199</v>
      </c>
      <c r="B663" s="16">
        <v>376</v>
      </c>
    </row>
    <row r="664" spans="1:2">
      <c r="A664" s="24">
        <v>16.240000000000201</v>
      </c>
      <c r="B664" s="16">
        <v>376</v>
      </c>
    </row>
    <row r="665" spans="1:2">
      <c r="A665" s="24">
        <v>16.250000000000199</v>
      </c>
      <c r="B665" s="16">
        <v>376</v>
      </c>
    </row>
    <row r="666" spans="1:2">
      <c r="A666" s="24">
        <v>16.260000000000201</v>
      </c>
      <c r="B666" s="16">
        <v>376</v>
      </c>
    </row>
    <row r="667" spans="1:2">
      <c r="A667" s="24">
        <v>16.270000000000199</v>
      </c>
      <c r="B667" s="16">
        <v>376</v>
      </c>
    </row>
    <row r="668" spans="1:2">
      <c r="A668" s="24">
        <v>16.2800000000002</v>
      </c>
      <c r="B668" s="16">
        <v>376</v>
      </c>
    </row>
    <row r="669" spans="1:2">
      <c r="A669" s="24">
        <v>16.290000000000202</v>
      </c>
      <c r="B669" s="16">
        <v>376</v>
      </c>
    </row>
    <row r="670" spans="1:2">
      <c r="A670" s="24">
        <v>16.3000000000002</v>
      </c>
      <c r="B670" s="16">
        <v>376</v>
      </c>
    </row>
    <row r="671" spans="1:2">
      <c r="A671" s="24">
        <v>16.310000000000201</v>
      </c>
      <c r="B671" s="16">
        <v>369</v>
      </c>
    </row>
    <row r="672" spans="1:2">
      <c r="A672" s="24">
        <v>16.320000000000199</v>
      </c>
      <c r="B672" s="16">
        <v>369</v>
      </c>
    </row>
    <row r="673" spans="1:2">
      <c r="A673" s="24">
        <v>16.330000000000201</v>
      </c>
      <c r="B673" s="16">
        <v>369</v>
      </c>
    </row>
    <row r="674" spans="1:2">
      <c r="A674" s="24">
        <v>16.340000000000199</v>
      </c>
      <c r="B674" s="16">
        <v>369</v>
      </c>
    </row>
    <row r="675" spans="1:2">
      <c r="A675" s="24">
        <v>16.3500000000002</v>
      </c>
      <c r="B675" s="16">
        <v>369</v>
      </c>
    </row>
    <row r="676" spans="1:2">
      <c r="A676" s="24">
        <v>16.360000000000198</v>
      </c>
      <c r="B676" s="16">
        <v>369</v>
      </c>
    </row>
    <row r="677" spans="1:2">
      <c r="A677" s="24">
        <v>16.3700000000002</v>
      </c>
      <c r="B677" s="16">
        <v>369</v>
      </c>
    </row>
    <row r="678" spans="1:2">
      <c r="A678" s="24">
        <v>16.380000000000202</v>
      </c>
      <c r="B678" s="16">
        <v>369</v>
      </c>
    </row>
    <row r="679" spans="1:2">
      <c r="A679" s="24">
        <v>16.3900000000002</v>
      </c>
      <c r="B679" s="16">
        <v>369</v>
      </c>
    </row>
    <row r="680" spans="1:2">
      <c r="A680" s="24">
        <v>16.400000000000201</v>
      </c>
      <c r="B680" s="16">
        <v>369</v>
      </c>
    </row>
    <row r="681" spans="1:2">
      <c r="A681" s="24">
        <v>16.410000000000199</v>
      </c>
      <c r="B681" s="16">
        <v>362</v>
      </c>
    </row>
    <row r="682" spans="1:2">
      <c r="A682" s="24">
        <v>16.4200000000003</v>
      </c>
      <c r="B682" s="16">
        <v>362</v>
      </c>
    </row>
    <row r="683" spans="1:2">
      <c r="A683" s="24">
        <v>16.430000000000302</v>
      </c>
      <c r="B683" s="16">
        <v>362</v>
      </c>
    </row>
    <row r="684" spans="1:2">
      <c r="A684" s="24">
        <v>16.4400000000003</v>
      </c>
      <c r="B684" s="16">
        <v>362</v>
      </c>
    </row>
    <row r="685" spans="1:2">
      <c r="A685" s="24">
        <v>16.450000000000301</v>
      </c>
      <c r="B685" s="16">
        <v>362</v>
      </c>
    </row>
    <row r="686" spans="1:2">
      <c r="A686" s="24">
        <v>16.460000000000299</v>
      </c>
      <c r="B686" s="16">
        <v>362</v>
      </c>
    </row>
    <row r="687" spans="1:2">
      <c r="A687" s="24">
        <v>16.470000000000301</v>
      </c>
      <c r="B687" s="16">
        <v>362</v>
      </c>
    </row>
    <row r="688" spans="1:2">
      <c r="A688" s="24">
        <v>16.480000000000299</v>
      </c>
      <c r="B688" s="16">
        <v>362</v>
      </c>
    </row>
    <row r="689" spans="1:2">
      <c r="A689" s="24">
        <v>16.4900000000003</v>
      </c>
      <c r="B689" s="16">
        <v>362</v>
      </c>
    </row>
    <row r="690" spans="1:2">
      <c r="A690" s="24">
        <v>16.500000000000298</v>
      </c>
      <c r="B690" s="16">
        <v>362</v>
      </c>
    </row>
    <row r="691" spans="1:2">
      <c r="A691" s="24">
        <v>16.5100000000003</v>
      </c>
      <c r="B691" s="16">
        <v>355</v>
      </c>
    </row>
    <row r="692" spans="1:2">
      <c r="A692" s="24">
        <v>16.520000000000302</v>
      </c>
      <c r="B692" s="16">
        <v>355</v>
      </c>
    </row>
    <row r="693" spans="1:2">
      <c r="A693" s="24">
        <v>16.5300000000003</v>
      </c>
      <c r="B693" s="16">
        <v>355</v>
      </c>
    </row>
    <row r="694" spans="1:2">
      <c r="A694" s="24">
        <v>16.540000000000301</v>
      </c>
      <c r="B694" s="16">
        <v>355</v>
      </c>
    </row>
    <row r="695" spans="1:2">
      <c r="A695" s="24">
        <v>16.550000000000299</v>
      </c>
      <c r="B695" s="16">
        <v>355</v>
      </c>
    </row>
    <row r="696" spans="1:2">
      <c r="A696" s="24">
        <v>16.560000000000301</v>
      </c>
      <c r="B696" s="16">
        <v>355</v>
      </c>
    </row>
    <row r="697" spans="1:2">
      <c r="A697" s="24">
        <v>16.570000000000299</v>
      </c>
      <c r="B697" s="16">
        <v>355</v>
      </c>
    </row>
    <row r="698" spans="1:2">
      <c r="A698" s="24">
        <v>16.5800000000003</v>
      </c>
      <c r="B698" s="16">
        <v>355</v>
      </c>
    </row>
    <row r="699" spans="1:2">
      <c r="A699" s="24">
        <v>16.590000000000298</v>
      </c>
      <c r="B699" s="16">
        <v>355</v>
      </c>
    </row>
    <row r="700" spans="1:2">
      <c r="A700" s="24">
        <v>16.6000000000003</v>
      </c>
      <c r="B700" s="16">
        <v>355</v>
      </c>
    </row>
    <row r="701" spans="1:2">
      <c r="A701" s="24">
        <v>16.610000000000301</v>
      </c>
      <c r="B701" s="16">
        <v>348</v>
      </c>
    </row>
    <row r="702" spans="1:2">
      <c r="A702" s="24">
        <v>16.620000000000299</v>
      </c>
      <c r="B702" s="16">
        <v>348</v>
      </c>
    </row>
    <row r="703" spans="1:2">
      <c r="A703" s="24">
        <v>16.630000000000301</v>
      </c>
      <c r="B703" s="16">
        <v>348</v>
      </c>
    </row>
    <row r="704" spans="1:2">
      <c r="A704" s="24">
        <v>16.640000000000299</v>
      </c>
      <c r="B704" s="16">
        <v>348</v>
      </c>
    </row>
    <row r="705" spans="1:2">
      <c r="A705" s="24">
        <v>16.650000000000301</v>
      </c>
      <c r="B705" s="16">
        <v>348</v>
      </c>
    </row>
    <row r="706" spans="1:2">
      <c r="A706" s="24">
        <v>16.660000000000299</v>
      </c>
      <c r="B706" s="16">
        <v>348</v>
      </c>
    </row>
    <row r="707" spans="1:2">
      <c r="A707" s="24">
        <v>16.6700000000003</v>
      </c>
      <c r="B707" s="16">
        <v>348</v>
      </c>
    </row>
    <row r="708" spans="1:2">
      <c r="A708" s="24">
        <v>16.680000000000302</v>
      </c>
      <c r="B708" s="16">
        <v>348</v>
      </c>
    </row>
    <row r="709" spans="1:2">
      <c r="A709" s="24">
        <v>16.6900000000003</v>
      </c>
      <c r="B709" s="16">
        <v>348</v>
      </c>
    </row>
    <row r="710" spans="1:2">
      <c r="A710" s="24">
        <v>16.700000000000301</v>
      </c>
      <c r="B710" s="16">
        <v>348</v>
      </c>
    </row>
    <row r="711" spans="1:2">
      <c r="A711" s="24">
        <v>16.710000000000299</v>
      </c>
      <c r="B711" s="16">
        <v>341</v>
      </c>
    </row>
    <row r="712" spans="1:2">
      <c r="A712" s="24">
        <v>16.720000000000301</v>
      </c>
      <c r="B712" s="16">
        <v>341</v>
      </c>
    </row>
    <row r="713" spans="1:2">
      <c r="A713" s="24">
        <v>16.730000000000299</v>
      </c>
      <c r="B713" s="16">
        <v>341</v>
      </c>
    </row>
    <row r="714" spans="1:2">
      <c r="A714" s="24">
        <v>16.7400000000003</v>
      </c>
      <c r="B714" s="16">
        <v>341</v>
      </c>
    </row>
    <row r="715" spans="1:2">
      <c r="A715" s="24">
        <v>16.750000000000298</v>
      </c>
      <c r="B715" s="16">
        <v>341</v>
      </c>
    </row>
    <row r="716" spans="1:2">
      <c r="A716" s="24">
        <v>16.7600000000003</v>
      </c>
      <c r="B716" s="16">
        <v>341</v>
      </c>
    </row>
    <row r="717" spans="1:2">
      <c r="A717" s="24">
        <v>16.770000000000302</v>
      </c>
      <c r="B717" s="16">
        <v>341</v>
      </c>
    </row>
    <row r="718" spans="1:2">
      <c r="A718" s="24">
        <v>16.7800000000003</v>
      </c>
      <c r="B718" s="16">
        <v>341</v>
      </c>
    </row>
    <row r="719" spans="1:2">
      <c r="A719" s="24">
        <v>16.790000000000301</v>
      </c>
      <c r="B719" s="16">
        <v>341</v>
      </c>
    </row>
    <row r="720" spans="1:2">
      <c r="A720" s="24">
        <v>16.800000000000299</v>
      </c>
      <c r="B720" s="16">
        <v>341</v>
      </c>
    </row>
    <row r="721" spans="1:2">
      <c r="A721" s="24">
        <v>16.810000000000301</v>
      </c>
      <c r="B721" s="16">
        <v>334</v>
      </c>
    </row>
    <row r="722" spans="1:2">
      <c r="A722" s="24">
        <v>16.820000000000299</v>
      </c>
      <c r="B722" s="16">
        <v>334</v>
      </c>
    </row>
    <row r="723" spans="1:2">
      <c r="A723" s="24">
        <v>16.8300000000003</v>
      </c>
      <c r="B723" s="16">
        <v>334</v>
      </c>
    </row>
    <row r="724" spans="1:2">
      <c r="A724" s="24">
        <v>16.840000000000298</v>
      </c>
      <c r="B724" s="16">
        <v>334</v>
      </c>
    </row>
    <row r="725" spans="1:2">
      <c r="A725" s="24">
        <v>16.8500000000003</v>
      </c>
      <c r="B725" s="16">
        <v>334</v>
      </c>
    </row>
    <row r="726" spans="1:2">
      <c r="A726" s="24">
        <v>16.860000000000301</v>
      </c>
      <c r="B726" s="16">
        <v>334</v>
      </c>
    </row>
    <row r="727" spans="1:2">
      <c r="A727" s="24">
        <v>16.870000000000299</v>
      </c>
      <c r="B727" s="16">
        <v>334</v>
      </c>
    </row>
    <row r="728" spans="1:2">
      <c r="A728" s="24">
        <v>16.880000000000301</v>
      </c>
      <c r="B728" s="16">
        <v>334</v>
      </c>
    </row>
    <row r="729" spans="1:2">
      <c r="A729" s="24">
        <v>16.890000000000299</v>
      </c>
      <c r="B729" s="16">
        <v>334</v>
      </c>
    </row>
    <row r="730" spans="1:2">
      <c r="A730" s="24">
        <v>16.900000000000301</v>
      </c>
      <c r="B730" s="16">
        <v>334</v>
      </c>
    </row>
    <row r="731" spans="1:2">
      <c r="A731" s="24">
        <v>16.910000000000299</v>
      </c>
      <c r="B731" s="16">
        <v>327</v>
      </c>
    </row>
    <row r="732" spans="1:2">
      <c r="A732" s="24">
        <v>16.9200000000003</v>
      </c>
      <c r="B732" s="16">
        <v>327</v>
      </c>
    </row>
    <row r="733" spans="1:2">
      <c r="A733" s="24">
        <v>16.930000000000302</v>
      </c>
      <c r="B733" s="16">
        <v>327</v>
      </c>
    </row>
    <row r="734" spans="1:2">
      <c r="A734" s="24">
        <v>16.9400000000003</v>
      </c>
      <c r="B734" s="16">
        <v>327</v>
      </c>
    </row>
    <row r="735" spans="1:2">
      <c r="A735" s="24">
        <v>16.950000000000301</v>
      </c>
      <c r="B735" s="16">
        <v>327</v>
      </c>
    </row>
    <row r="736" spans="1:2">
      <c r="A736" s="24">
        <v>16.960000000000299</v>
      </c>
      <c r="B736" s="16">
        <v>327</v>
      </c>
    </row>
    <row r="737" spans="1:2">
      <c r="A737" s="24">
        <v>16.970000000000301</v>
      </c>
      <c r="B737" s="16">
        <v>327</v>
      </c>
    </row>
    <row r="738" spans="1:2">
      <c r="A738" s="24">
        <v>16.980000000000299</v>
      </c>
      <c r="B738" s="16">
        <v>327</v>
      </c>
    </row>
    <row r="739" spans="1:2">
      <c r="A739" s="24">
        <v>16.9900000000003</v>
      </c>
      <c r="B739" s="16">
        <v>327</v>
      </c>
    </row>
    <row r="740" spans="1:2">
      <c r="A740" s="24">
        <v>17.000000000000298</v>
      </c>
      <c r="B740" s="16">
        <v>327</v>
      </c>
    </row>
    <row r="741" spans="1:2">
      <c r="A741" s="24">
        <v>17.0100000000003</v>
      </c>
      <c r="B741" s="16">
        <v>320</v>
      </c>
    </row>
    <row r="742" spans="1:2">
      <c r="A742" s="24">
        <v>17.020000000000302</v>
      </c>
      <c r="B742" s="16">
        <v>320</v>
      </c>
    </row>
    <row r="743" spans="1:2">
      <c r="A743" s="24">
        <v>17.0300000000003</v>
      </c>
      <c r="B743" s="16">
        <v>320</v>
      </c>
    </row>
    <row r="744" spans="1:2">
      <c r="A744" s="24">
        <v>17.040000000000301</v>
      </c>
      <c r="B744" s="16">
        <v>320</v>
      </c>
    </row>
    <row r="745" spans="1:2">
      <c r="A745" s="24">
        <v>17.050000000000299</v>
      </c>
      <c r="B745" s="16">
        <v>320</v>
      </c>
    </row>
    <row r="746" spans="1:2">
      <c r="A746" s="24">
        <v>17.0600000000004</v>
      </c>
      <c r="B746" s="16">
        <v>320</v>
      </c>
    </row>
    <row r="747" spans="1:2">
      <c r="A747" s="24">
        <v>17.070000000000402</v>
      </c>
      <c r="B747" s="16">
        <v>320</v>
      </c>
    </row>
    <row r="748" spans="1:2">
      <c r="A748" s="24">
        <v>17.0800000000004</v>
      </c>
      <c r="B748" s="16">
        <v>320</v>
      </c>
    </row>
    <row r="749" spans="1:2">
      <c r="A749" s="24">
        <v>17.090000000000401</v>
      </c>
      <c r="B749" s="16">
        <v>320</v>
      </c>
    </row>
    <row r="750" spans="1:2">
      <c r="A750" s="24">
        <v>17.100000000000399</v>
      </c>
      <c r="B750" s="16">
        <v>320</v>
      </c>
    </row>
    <row r="751" spans="1:2">
      <c r="A751" s="24">
        <v>17.110000000000401</v>
      </c>
      <c r="B751" s="16">
        <v>314</v>
      </c>
    </row>
    <row r="752" spans="1:2">
      <c r="A752" s="24">
        <v>17.120000000000399</v>
      </c>
      <c r="B752" s="16">
        <v>314</v>
      </c>
    </row>
    <row r="753" spans="1:2">
      <c r="A753" s="24">
        <v>17.1300000000004</v>
      </c>
      <c r="B753" s="16">
        <v>314</v>
      </c>
    </row>
    <row r="754" spans="1:2">
      <c r="A754" s="24">
        <v>17.140000000000398</v>
      </c>
      <c r="B754" s="16">
        <v>314</v>
      </c>
    </row>
    <row r="755" spans="1:2">
      <c r="A755" s="24">
        <v>17.1500000000004</v>
      </c>
      <c r="B755" s="16">
        <v>314</v>
      </c>
    </row>
    <row r="756" spans="1:2">
      <c r="A756" s="24">
        <v>17.160000000000402</v>
      </c>
      <c r="B756" s="16">
        <v>314</v>
      </c>
    </row>
    <row r="757" spans="1:2">
      <c r="A757" s="24">
        <v>17.1700000000004</v>
      </c>
      <c r="B757" s="16">
        <v>314</v>
      </c>
    </row>
    <row r="758" spans="1:2">
      <c r="A758" s="24">
        <v>17.180000000000401</v>
      </c>
      <c r="B758" s="16">
        <v>314</v>
      </c>
    </row>
    <row r="759" spans="1:2">
      <c r="A759" s="24">
        <v>17.190000000000399</v>
      </c>
      <c r="B759" s="16">
        <v>314</v>
      </c>
    </row>
    <row r="760" spans="1:2">
      <c r="A760" s="24">
        <v>17.200000000000401</v>
      </c>
      <c r="B760" s="16">
        <v>314</v>
      </c>
    </row>
    <row r="761" spans="1:2">
      <c r="A761" s="24">
        <v>17.210000000000399</v>
      </c>
      <c r="B761" s="16">
        <v>307</v>
      </c>
    </row>
    <row r="762" spans="1:2">
      <c r="A762" s="24">
        <v>17.2200000000004</v>
      </c>
      <c r="B762" s="16">
        <v>307</v>
      </c>
    </row>
    <row r="763" spans="1:2">
      <c r="A763" s="24">
        <v>17.230000000000398</v>
      </c>
      <c r="B763" s="16">
        <v>307</v>
      </c>
    </row>
    <row r="764" spans="1:2">
      <c r="A764" s="24">
        <v>17.2400000000004</v>
      </c>
      <c r="B764" s="16">
        <v>307</v>
      </c>
    </row>
    <row r="765" spans="1:2">
      <c r="A765" s="24">
        <v>17.250000000000401</v>
      </c>
      <c r="B765" s="16">
        <v>307</v>
      </c>
    </row>
    <row r="766" spans="1:2">
      <c r="A766" s="24">
        <v>17.260000000000399</v>
      </c>
      <c r="B766" s="16">
        <v>307</v>
      </c>
    </row>
    <row r="767" spans="1:2">
      <c r="A767" s="24">
        <v>17.270000000000401</v>
      </c>
      <c r="B767" s="16">
        <v>307</v>
      </c>
    </row>
    <row r="768" spans="1:2">
      <c r="A768" s="24">
        <v>17.280000000000399</v>
      </c>
      <c r="B768" s="16">
        <v>307</v>
      </c>
    </row>
    <row r="769" spans="1:2">
      <c r="A769" s="24">
        <v>17.290000000000401</v>
      </c>
      <c r="B769" s="16">
        <v>307</v>
      </c>
    </row>
    <row r="770" spans="1:2">
      <c r="A770" s="24">
        <v>17.300000000000399</v>
      </c>
      <c r="B770" s="16">
        <v>307</v>
      </c>
    </row>
    <row r="771" spans="1:2">
      <c r="A771" s="24">
        <v>17.3100000000004</v>
      </c>
      <c r="B771" s="16">
        <v>301</v>
      </c>
    </row>
    <row r="772" spans="1:2">
      <c r="A772" s="24">
        <v>17.320000000000402</v>
      </c>
      <c r="B772" s="16">
        <v>301</v>
      </c>
    </row>
    <row r="773" spans="1:2">
      <c r="A773" s="24">
        <v>17.3300000000004</v>
      </c>
      <c r="B773" s="16">
        <v>301</v>
      </c>
    </row>
    <row r="774" spans="1:2">
      <c r="A774" s="24">
        <v>17.340000000000401</v>
      </c>
      <c r="B774" s="16">
        <v>301</v>
      </c>
    </row>
    <row r="775" spans="1:2">
      <c r="A775" s="24">
        <v>17.350000000000399</v>
      </c>
      <c r="B775" s="16">
        <v>301</v>
      </c>
    </row>
    <row r="776" spans="1:2">
      <c r="A776" s="24">
        <v>17.360000000000401</v>
      </c>
      <c r="B776" s="16">
        <v>301</v>
      </c>
    </row>
    <row r="777" spans="1:2">
      <c r="A777" s="24">
        <v>17.370000000000399</v>
      </c>
      <c r="B777" s="16">
        <v>301</v>
      </c>
    </row>
    <row r="778" spans="1:2">
      <c r="A778" s="24">
        <v>17.3800000000004</v>
      </c>
      <c r="B778" s="16">
        <v>301</v>
      </c>
    </row>
    <row r="779" spans="1:2">
      <c r="A779" s="24">
        <v>17.390000000000398</v>
      </c>
      <c r="B779" s="16">
        <v>301</v>
      </c>
    </row>
    <row r="780" spans="1:2">
      <c r="A780" s="24">
        <v>17.4000000000004</v>
      </c>
      <c r="B780" s="16">
        <v>301</v>
      </c>
    </row>
    <row r="781" spans="1:2">
      <c r="A781" s="24">
        <v>17.410000000000402</v>
      </c>
      <c r="B781" s="16">
        <v>294</v>
      </c>
    </row>
    <row r="782" spans="1:2">
      <c r="A782" s="24">
        <v>17.4200000000004</v>
      </c>
      <c r="B782" s="16">
        <v>294</v>
      </c>
    </row>
    <row r="783" spans="1:2">
      <c r="A783" s="24">
        <v>17.430000000000401</v>
      </c>
      <c r="B783" s="16">
        <v>294</v>
      </c>
    </row>
    <row r="784" spans="1:2">
      <c r="A784" s="24">
        <v>17.440000000000399</v>
      </c>
      <c r="B784" s="16">
        <v>294</v>
      </c>
    </row>
    <row r="785" spans="1:2">
      <c r="A785" s="24">
        <v>17.450000000000401</v>
      </c>
      <c r="B785" s="16">
        <v>294</v>
      </c>
    </row>
    <row r="786" spans="1:2">
      <c r="A786" s="24">
        <v>17.460000000000399</v>
      </c>
      <c r="B786" s="16">
        <v>294</v>
      </c>
    </row>
    <row r="787" spans="1:2">
      <c r="A787" s="24">
        <v>17.4700000000004</v>
      </c>
      <c r="B787" s="16">
        <v>294</v>
      </c>
    </row>
    <row r="788" spans="1:2">
      <c r="A788" s="24">
        <v>17.480000000000398</v>
      </c>
      <c r="B788" s="16">
        <v>294</v>
      </c>
    </row>
    <row r="789" spans="1:2">
      <c r="A789" s="24">
        <v>17.4900000000004</v>
      </c>
      <c r="B789" s="16">
        <v>294</v>
      </c>
    </row>
    <row r="790" spans="1:2">
      <c r="A790" s="24">
        <v>17.500000000000401</v>
      </c>
      <c r="B790" s="16">
        <v>294</v>
      </c>
    </row>
    <row r="791" spans="1:2">
      <c r="A791" s="24">
        <v>17.510000000000399</v>
      </c>
      <c r="B791" s="16">
        <v>288</v>
      </c>
    </row>
    <row r="792" spans="1:2">
      <c r="A792" s="24">
        <v>17.520000000000401</v>
      </c>
      <c r="B792" s="16">
        <v>288</v>
      </c>
    </row>
    <row r="793" spans="1:2">
      <c r="A793" s="24">
        <v>17.530000000000399</v>
      </c>
      <c r="B793" s="16">
        <v>288</v>
      </c>
    </row>
    <row r="794" spans="1:2">
      <c r="A794" s="24">
        <v>17.540000000000401</v>
      </c>
      <c r="B794" s="16">
        <v>288</v>
      </c>
    </row>
    <row r="795" spans="1:2">
      <c r="A795" s="24">
        <v>17.550000000000399</v>
      </c>
      <c r="B795" s="16">
        <v>288</v>
      </c>
    </row>
    <row r="796" spans="1:2">
      <c r="A796" s="24">
        <v>17.5600000000004</v>
      </c>
      <c r="B796" s="16">
        <v>288</v>
      </c>
    </row>
    <row r="797" spans="1:2">
      <c r="A797" s="24">
        <v>17.570000000000402</v>
      </c>
      <c r="B797" s="16">
        <v>288</v>
      </c>
    </row>
    <row r="798" spans="1:2">
      <c r="A798" s="24">
        <v>17.5800000000004</v>
      </c>
      <c r="B798" s="16">
        <v>288</v>
      </c>
    </row>
    <row r="799" spans="1:2">
      <c r="A799" s="24">
        <v>17.590000000000401</v>
      </c>
      <c r="B799" s="16">
        <v>288</v>
      </c>
    </row>
    <row r="800" spans="1:2">
      <c r="A800" s="24">
        <v>17.600000000000399</v>
      </c>
      <c r="B800" s="16">
        <v>288</v>
      </c>
    </row>
    <row r="801" spans="1:2">
      <c r="A801" s="24">
        <v>17.610000000000401</v>
      </c>
      <c r="B801" s="16">
        <v>282</v>
      </c>
    </row>
    <row r="802" spans="1:2">
      <c r="A802" s="24">
        <v>17.620000000000399</v>
      </c>
      <c r="B802" s="16">
        <v>282</v>
      </c>
    </row>
    <row r="803" spans="1:2">
      <c r="A803" s="24">
        <v>17.6300000000004</v>
      </c>
      <c r="B803" s="16">
        <v>282</v>
      </c>
    </row>
    <row r="804" spans="1:2">
      <c r="A804" s="24">
        <v>17.640000000000398</v>
      </c>
      <c r="B804" s="16">
        <v>282</v>
      </c>
    </row>
    <row r="805" spans="1:2">
      <c r="A805" s="24">
        <v>17.6500000000004</v>
      </c>
      <c r="B805" s="16">
        <v>282</v>
      </c>
    </row>
    <row r="806" spans="1:2">
      <c r="A806" s="24">
        <v>17.660000000000402</v>
      </c>
      <c r="B806" s="16">
        <v>282</v>
      </c>
    </row>
    <row r="807" spans="1:2">
      <c r="A807" s="24">
        <v>17.6700000000004</v>
      </c>
      <c r="B807" s="16">
        <v>282</v>
      </c>
    </row>
    <row r="808" spans="1:2">
      <c r="A808" s="24">
        <v>17.680000000000401</v>
      </c>
      <c r="B808" s="16">
        <v>282</v>
      </c>
    </row>
    <row r="809" spans="1:2">
      <c r="A809" s="24">
        <v>17.690000000000399</v>
      </c>
      <c r="B809" s="16">
        <v>282</v>
      </c>
    </row>
    <row r="810" spans="1:2">
      <c r="A810" s="24">
        <v>17.7000000000005</v>
      </c>
      <c r="B810" s="16">
        <v>282</v>
      </c>
    </row>
    <row r="811" spans="1:2">
      <c r="A811" s="24">
        <v>17.710000000000498</v>
      </c>
      <c r="B811" s="16">
        <v>275</v>
      </c>
    </row>
    <row r="812" spans="1:2">
      <c r="A812" s="24">
        <v>17.7200000000005</v>
      </c>
      <c r="B812" s="16">
        <v>275</v>
      </c>
    </row>
    <row r="813" spans="1:2">
      <c r="A813" s="24">
        <v>17.730000000000501</v>
      </c>
      <c r="B813" s="16">
        <v>275</v>
      </c>
    </row>
    <row r="814" spans="1:2">
      <c r="A814" s="24">
        <v>17.740000000000499</v>
      </c>
      <c r="B814" s="16">
        <v>275</v>
      </c>
    </row>
    <row r="815" spans="1:2">
      <c r="A815" s="24">
        <v>17.750000000000501</v>
      </c>
      <c r="B815" s="16">
        <v>275</v>
      </c>
    </row>
    <row r="816" spans="1:2">
      <c r="A816" s="24">
        <v>17.760000000000499</v>
      </c>
      <c r="B816" s="16">
        <v>275</v>
      </c>
    </row>
    <row r="817" spans="1:2">
      <c r="A817" s="24">
        <v>17.770000000000501</v>
      </c>
      <c r="B817" s="16">
        <v>275</v>
      </c>
    </row>
    <row r="818" spans="1:2">
      <c r="A818" s="24">
        <v>17.780000000000499</v>
      </c>
      <c r="B818" s="16">
        <v>275</v>
      </c>
    </row>
    <row r="819" spans="1:2">
      <c r="A819" s="24">
        <v>17.7900000000005</v>
      </c>
      <c r="B819" s="16">
        <v>275</v>
      </c>
    </row>
    <row r="820" spans="1:2">
      <c r="A820" s="24">
        <v>17.800000000000502</v>
      </c>
      <c r="B820" s="16">
        <v>275</v>
      </c>
    </row>
    <row r="821" spans="1:2">
      <c r="A821" s="24">
        <v>17.8100000000005</v>
      </c>
      <c r="B821" s="16">
        <v>269</v>
      </c>
    </row>
    <row r="822" spans="1:2">
      <c r="A822" s="24">
        <v>17.820000000000501</v>
      </c>
      <c r="B822" s="16">
        <v>269</v>
      </c>
    </row>
    <row r="823" spans="1:2">
      <c r="A823" s="24">
        <v>17.830000000000499</v>
      </c>
      <c r="B823" s="16">
        <v>269</v>
      </c>
    </row>
    <row r="824" spans="1:2">
      <c r="A824" s="24">
        <v>17.840000000000501</v>
      </c>
      <c r="B824" s="16">
        <v>269</v>
      </c>
    </row>
    <row r="825" spans="1:2">
      <c r="A825" s="24">
        <v>17.850000000000499</v>
      </c>
      <c r="B825" s="16">
        <v>269</v>
      </c>
    </row>
    <row r="826" spans="1:2">
      <c r="A826" s="24">
        <v>17.8600000000005</v>
      </c>
      <c r="B826" s="16">
        <v>269</v>
      </c>
    </row>
    <row r="827" spans="1:2">
      <c r="A827" s="24">
        <v>17.870000000000498</v>
      </c>
      <c r="B827" s="16">
        <v>269</v>
      </c>
    </row>
    <row r="828" spans="1:2">
      <c r="A828" s="24">
        <v>17.8800000000005</v>
      </c>
      <c r="B828" s="16">
        <v>269</v>
      </c>
    </row>
    <row r="829" spans="1:2">
      <c r="A829" s="24">
        <v>17.890000000000502</v>
      </c>
      <c r="B829" s="16">
        <v>269</v>
      </c>
    </row>
    <row r="830" spans="1:2">
      <c r="A830" s="24">
        <v>17.9000000000005</v>
      </c>
      <c r="B830" s="16">
        <v>269</v>
      </c>
    </row>
    <row r="831" spans="1:2">
      <c r="A831" s="24">
        <v>17.910000000000501</v>
      </c>
      <c r="B831" s="16">
        <v>263</v>
      </c>
    </row>
    <row r="832" spans="1:2">
      <c r="A832" s="24">
        <v>17.920000000000499</v>
      </c>
      <c r="B832" s="16">
        <v>263</v>
      </c>
    </row>
    <row r="833" spans="1:2">
      <c r="A833" s="24">
        <v>17.930000000000501</v>
      </c>
      <c r="B833" s="16">
        <v>263</v>
      </c>
    </row>
    <row r="834" spans="1:2">
      <c r="A834" s="24">
        <v>17.940000000000499</v>
      </c>
      <c r="B834" s="16">
        <v>263</v>
      </c>
    </row>
    <row r="835" spans="1:2">
      <c r="A835" s="24">
        <v>17.9500000000005</v>
      </c>
      <c r="B835" s="16">
        <v>263</v>
      </c>
    </row>
    <row r="836" spans="1:2">
      <c r="A836" s="24">
        <v>17.960000000000498</v>
      </c>
      <c r="B836" s="16">
        <v>263</v>
      </c>
    </row>
    <row r="837" spans="1:2">
      <c r="A837" s="24">
        <v>17.9700000000005</v>
      </c>
      <c r="B837" s="16">
        <v>263</v>
      </c>
    </row>
    <row r="838" spans="1:2">
      <c r="A838" s="24">
        <v>17.980000000000501</v>
      </c>
      <c r="B838" s="16">
        <v>263</v>
      </c>
    </row>
    <row r="839" spans="1:2">
      <c r="A839" s="24">
        <v>17.990000000000499</v>
      </c>
      <c r="B839" s="16">
        <v>263</v>
      </c>
    </row>
    <row r="840" spans="1:2">
      <c r="A840" s="24">
        <v>18.000000000000501</v>
      </c>
      <c r="B840" s="16">
        <v>263</v>
      </c>
    </row>
    <row r="841" spans="1:2">
      <c r="A841" s="24">
        <v>18.010000000000499</v>
      </c>
      <c r="B841" s="16">
        <v>257</v>
      </c>
    </row>
    <row r="842" spans="1:2">
      <c r="A842" s="24">
        <v>18.020000000000501</v>
      </c>
      <c r="B842" s="16">
        <v>257</v>
      </c>
    </row>
    <row r="843" spans="1:2">
      <c r="A843" s="24">
        <v>18.030000000000499</v>
      </c>
      <c r="B843" s="16">
        <v>257</v>
      </c>
    </row>
    <row r="844" spans="1:2">
      <c r="A844" s="24">
        <v>18.0400000000005</v>
      </c>
      <c r="B844" s="16">
        <v>257</v>
      </c>
    </row>
    <row r="845" spans="1:2">
      <c r="A845" s="24">
        <v>18.050000000000502</v>
      </c>
      <c r="B845" s="16">
        <v>257</v>
      </c>
    </row>
    <row r="846" spans="1:2">
      <c r="A846" s="24">
        <v>18.0600000000005</v>
      </c>
      <c r="B846" s="16">
        <v>257</v>
      </c>
    </row>
    <row r="847" spans="1:2">
      <c r="A847" s="24">
        <v>18.070000000000501</v>
      </c>
      <c r="B847" s="16">
        <v>257</v>
      </c>
    </row>
    <row r="848" spans="1:2">
      <c r="A848" s="24">
        <v>18.080000000000499</v>
      </c>
      <c r="B848" s="16">
        <v>257</v>
      </c>
    </row>
    <row r="849" spans="1:2">
      <c r="A849" s="24">
        <v>18.090000000000501</v>
      </c>
      <c r="B849" s="16">
        <v>257</v>
      </c>
    </row>
    <row r="850" spans="1:2">
      <c r="A850" s="24">
        <v>18.100000000000499</v>
      </c>
      <c r="B850" s="16">
        <v>257</v>
      </c>
    </row>
    <row r="851" spans="1:2">
      <c r="A851" s="24">
        <v>18.1100000000005</v>
      </c>
      <c r="B851" s="16">
        <v>251</v>
      </c>
    </row>
    <row r="852" spans="1:2">
      <c r="A852" s="24">
        <v>18.120000000000498</v>
      </c>
      <c r="B852" s="16">
        <v>251</v>
      </c>
    </row>
    <row r="853" spans="1:2">
      <c r="A853" s="24">
        <v>18.1300000000005</v>
      </c>
      <c r="B853" s="16">
        <v>251</v>
      </c>
    </row>
    <row r="854" spans="1:2">
      <c r="A854" s="24">
        <v>18.140000000000502</v>
      </c>
      <c r="B854" s="16">
        <v>251</v>
      </c>
    </row>
    <row r="855" spans="1:2">
      <c r="A855" s="24">
        <v>18.1500000000005</v>
      </c>
      <c r="B855" s="16">
        <v>251</v>
      </c>
    </row>
    <row r="856" spans="1:2">
      <c r="A856" s="24">
        <v>18.160000000000501</v>
      </c>
      <c r="B856" s="16">
        <v>251</v>
      </c>
    </row>
    <row r="857" spans="1:2">
      <c r="A857" s="24">
        <v>18.170000000000499</v>
      </c>
      <c r="B857" s="16">
        <v>251</v>
      </c>
    </row>
    <row r="858" spans="1:2">
      <c r="A858" s="24">
        <v>18.180000000000501</v>
      </c>
      <c r="B858" s="16">
        <v>251</v>
      </c>
    </row>
    <row r="859" spans="1:2">
      <c r="A859" s="24">
        <v>18.190000000000499</v>
      </c>
      <c r="B859" s="16">
        <v>251</v>
      </c>
    </row>
    <row r="860" spans="1:2">
      <c r="A860" s="24">
        <v>18.2000000000005</v>
      </c>
      <c r="B860" s="16">
        <v>251</v>
      </c>
    </row>
    <row r="861" spans="1:2">
      <c r="A861" s="24">
        <v>18.210000000000498</v>
      </c>
      <c r="B861" s="16">
        <v>246</v>
      </c>
    </row>
    <row r="862" spans="1:2">
      <c r="A862" s="24">
        <v>18.2200000000005</v>
      </c>
      <c r="B862" s="16">
        <v>246</v>
      </c>
    </row>
    <row r="863" spans="1:2">
      <c r="A863" s="24">
        <v>18.230000000000501</v>
      </c>
      <c r="B863" s="16">
        <v>246</v>
      </c>
    </row>
    <row r="864" spans="1:2">
      <c r="A864" s="24">
        <v>18.240000000000499</v>
      </c>
      <c r="B864" s="16">
        <v>246</v>
      </c>
    </row>
    <row r="865" spans="1:2">
      <c r="A865" s="24">
        <v>18.250000000000501</v>
      </c>
      <c r="B865" s="16">
        <v>246</v>
      </c>
    </row>
    <row r="866" spans="1:2">
      <c r="A866" s="24">
        <v>18.260000000000499</v>
      </c>
      <c r="B866" s="16">
        <v>246</v>
      </c>
    </row>
    <row r="867" spans="1:2">
      <c r="A867" s="24">
        <v>18.270000000000501</v>
      </c>
      <c r="B867" s="16">
        <v>246</v>
      </c>
    </row>
    <row r="868" spans="1:2">
      <c r="A868" s="24">
        <v>18.280000000000499</v>
      </c>
      <c r="B868" s="16">
        <v>246</v>
      </c>
    </row>
    <row r="869" spans="1:2">
      <c r="A869" s="24">
        <v>18.2900000000005</v>
      </c>
      <c r="B869" s="16">
        <v>246</v>
      </c>
    </row>
    <row r="870" spans="1:2">
      <c r="A870" s="24">
        <v>18.300000000000502</v>
      </c>
      <c r="B870" s="16">
        <v>246</v>
      </c>
    </row>
    <row r="871" spans="1:2">
      <c r="A871" s="24">
        <v>18.3100000000005</v>
      </c>
      <c r="B871" s="16">
        <v>240</v>
      </c>
    </row>
    <row r="872" spans="1:2">
      <c r="A872" s="24">
        <v>18.320000000000501</v>
      </c>
      <c r="B872" s="16">
        <v>240</v>
      </c>
    </row>
    <row r="873" spans="1:2">
      <c r="A873" s="24">
        <v>18.330000000000499</v>
      </c>
      <c r="B873" s="16">
        <v>240</v>
      </c>
    </row>
    <row r="874" spans="1:2">
      <c r="A874" s="24">
        <v>18.3400000000006</v>
      </c>
      <c r="B874" s="16">
        <v>240</v>
      </c>
    </row>
    <row r="875" spans="1:2">
      <c r="A875" s="24">
        <v>18.350000000000598</v>
      </c>
      <c r="B875" s="16">
        <v>240</v>
      </c>
    </row>
    <row r="876" spans="1:2">
      <c r="A876" s="24">
        <v>18.3600000000006</v>
      </c>
      <c r="B876" s="16">
        <v>240</v>
      </c>
    </row>
    <row r="877" spans="1:2">
      <c r="A877" s="24">
        <v>18.370000000000601</v>
      </c>
      <c r="B877" s="16">
        <v>240</v>
      </c>
    </row>
    <row r="878" spans="1:2">
      <c r="A878" s="24">
        <v>18.380000000000599</v>
      </c>
      <c r="B878" s="16">
        <v>240</v>
      </c>
    </row>
    <row r="879" spans="1:2">
      <c r="A879" s="24">
        <v>18.390000000000601</v>
      </c>
      <c r="B879" s="16">
        <v>240</v>
      </c>
    </row>
    <row r="880" spans="1:2">
      <c r="A880" s="24">
        <v>18.400000000000599</v>
      </c>
      <c r="B880" s="16">
        <v>240</v>
      </c>
    </row>
    <row r="881" spans="1:2">
      <c r="A881" s="24">
        <v>18.410000000000601</v>
      </c>
      <c r="B881" s="16">
        <v>234</v>
      </c>
    </row>
    <row r="882" spans="1:2">
      <c r="A882" s="24">
        <v>18.420000000000599</v>
      </c>
      <c r="B882" s="16">
        <v>234</v>
      </c>
    </row>
    <row r="883" spans="1:2">
      <c r="A883" s="24">
        <v>18.4300000000006</v>
      </c>
      <c r="B883" s="16">
        <v>234</v>
      </c>
    </row>
    <row r="884" spans="1:2">
      <c r="A884" s="24">
        <v>18.440000000000602</v>
      </c>
      <c r="B884" s="16">
        <v>234</v>
      </c>
    </row>
    <row r="885" spans="1:2">
      <c r="A885" s="24">
        <v>18.4500000000006</v>
      </c>
      <c r="B885" s="16">
        <v>234</v>
      </c>
    </row>
    <row r="886" spans="1:2">
      <c r="A886" s="24">
        <v>18.460000000000601</v>
      </c>
      <c r="B886" s="16">
        <v>234</v>
      </c>
    </row>
    <row r="887" spans="1:2">
      <c r="A887" s="24">
        <v>18.470000000000599</v>
      </c>
      <c r="B887" s="16">
        <v>234</v>
      </c>
    </row>
    <row r="888" spans="1:2">
      <c r="A888" s="24">
        <v>18.480000000000601</v>
      </c>
      <c r="B888" s="16">
        <v>234</v>
      </c>
    </row>
    <row r="889" spans="1:2">
      <c r="A889" s="24">
        <v>18.490000000000599</v>
      </c>
      <c r="B889" s="16">
        <v>234</v>
      </c>
    </row>
    <row r="890" spans="1:2">
      <c r="A890" s="24">
        <v>18.5000000000006</v>
      </c>
      <c r="B890" s="16">
        <v>234</v>
      </c>
    </row>
    <row r="891" spans="1:2">
      <c r="A891" s="24">
        <v>18.510000000000598</v>
      </c>
      <c r="B891" s="16">
        <v>228</v>
      </c>
    </row>
    <row r="892" spans="1:2">
      <c r="A892" s="24">
        <v>18.5200000000006</v>
      </c>
      <c r="B892" s="16">
        <v>228</v>
      </c>
    </row>
    <row r="893" spans="1:2">
      <c r="A893" s="24">
        <v>18.530000000000602</v>
      </c>
      <c r="B893" s="16">
        <v>228</v>
      </c>
    </row>
    <row r="894" spans="1:2">
      <c r="A894" s="24">
        <v>18.5400000000006</v>
      </c>
      <c r="B894" s="16">
        <v>228</v>
      </c>
    </row>
    <row r="895" spans="1:2">
      <c r="A895" s="24">
        <v>18.550000000000601</v>
      </c>
      <c r="B895" s="16">
        <v>228</v>
      </c>
    </row>
    <row r="896" spans="1:2">
      <c r="A896" s="24">
        <v>18.560000000000599</v>
      </c>
      <c r="B896" s="16">
        <v>228</v>
      </c>
    </row>
    <row r="897" spans="1:2">
      <c r="A897" s="24">
        <v>18.570000000000601</v>
      </c>
      <c r="B897" s="16">
        <v>228</v>
      </c>
    </row>
    <row r="898" spans="1:2">
      <c r="A898" s="24">
        <v>18.580000000000599</v>
      </c>
      <c r="B898" s="16">
        <v>228</v>
      </c>
    </row>
    <row r="899" spans="1:2">
      <c r="A899" s="24">
        <v>18.5900000000006</v>
      </c>
      <c r="B899" s="16">
        <v>228</v>
      </c>
    </row>
    <row r="900" spans="1:2">
      <c r="A900" s="24">
        <v>18.600000000000598</v>
      </c>
      <c r="B900" s="16">
        <v>228</v>
      </c>
    </row>
    <row r="901" spans="1:2">
      <c r="A901" s="24">
        <v>18.6100000000006</v>
      </c>
      <c r="B901" s="16">
        <v>223</v>
      </c>
    </row>
    <row r="902" spans="1:2">
      <c r="A902" s="24">
        <v>18.620000000000601</v>
      </c>
      <c r="B902" s="16">
        <v>223</v>
      </c>
    </row>
    <row r="903" spans="1:2">
      <c r="A903" s="24">
        <v>18.630000000000599</v>
      </c>
      <c r="B903" s="16">
        <v>223</v>
      </c>
    </row>
    <row r="904" spans="1:2">
      <c r="A904" s="24">
        <v>18.640000000000601</v>
      </c>
      <c r="B904" s="16">
        <v>223</v>
      </c>
    </row>
    <row r="905" spans="1:2">
      <c r="A905" s="24">
        <v>18.650000000000599</v>
      </c>
      <c r="B905" s="16">
        <v>223</v>
      </c>
    </row>
    <row r="906" spans="1:2">
      <c r="A906" s="24">
        <v>18.660000000000601</v>
      </c>
      <c r="B906" s="16">
        <v>223</v>
      </c>
    </row>
    <row r="907" spans="1:2">
      <c r="A907" s="24">
        <v>18.670000000000599</v>
      </c>
      <c r="B907" s="16">
        <v>223</v>
      </c>
    </row>
    <row r="908" spans="1:2">
      <c r="A908" s="24">
        <v>18.6800000000006</v>
      </c>
      <c r="B908" s="16">
        <v>223</v>
      </c>
    </row>
    <row r="909" spans="1:2">
      <c r="A909" s="24">
        <v>18.690000000000602</v>
      </c>
      <c r="B909" s="16">
        <v>223</v>
      </c>
    </row>
    <row r="910" spans="1:2">
      <c r="A910" s="24">
        <v>18.7000000000006</v>
      </c>
      <c r="B910" s="16">
        <v>223</v>
      </c>
    </row>
    <row r="911" spans="1:2">
      <c r="A911" s="24">
        <v>18.710000000000601</v>
      </c>
      <c r="B911" s="16">
        <v>217</v>
      </c>
    </row>
    <row r="912" spans="1:2">
      <c r="A912" s="24">
        <v>18.720000000000599</v>
      </c>
      <c r="B912" s="16">
        <v>217</v>
      </c>
    </row>
    <row r="913" spans="1:2">
      <c r="A913" s="24">
        <v>18.730000000000601</v>
      </c>
      <c r="B913" s="16">
        <v>217</v>
      </c>
    </row>
    <row r="914" spans="1:2">
      <c r="A914" s="24">
        <v>18.740000000000599</v>
      </c>
      <c r="B914" s="16">
        <v>217</v>
      </c>
    </row>
    <row r="915" spans="1:2">
      <c r="A915" s="24">
        <v>18.7500000000006</v>
      </c>
      <c r="B915" s="16">
        <v>217</v>
      </c>
    </row>
    <row r="916" spans="1:2">
      <c r="A916" s="24">
        <v>18.760000000000598</v>
      </c>
      <c r="B916" s="16">
        <v>217</v>
      </c>
    </row>
    <row r="917" spans="1:2">
      <c r="A917" s="24">
        <v>18.7700000000006</v>
      </c>
      <c r="B917" s="16">
        <v>217</v>
      </c>
    </row>
    <row r="918" spans="1:2">
      <c r="A918" s="24">
        <v>18.780000000000602</v>
      </c>
      <c r="B918" s="16">
        <v>217</v>
      </c>
    </row>
    <row r="919" spans="1:2">
      <c r="A919" s="24">
        <v>18.7900000000006</v>
      </c>
      <c r="B919" s="16">
        <v>217</v>
      </c>
    </row>
    <row r="920" spans="1:2">
      <c r="A920" s="24">
        <v>18.800000000000601</v>
      </c>
      <c r="B920" s="16">
        <v>217</v>
      </c>
    </row>
    <row r="921" spans="1:2">
      <c r="A921" s="24">
        <v>18.810000000000599</v>
      </c>
      <c r="B921" s="16">
        <v>212</v>
      </c>
    </row>
    <row r="922" spans="1:2">
      <c r="A922" s="24">
        <v>18.820000000000601</v>
      </c>
      <c r="B922" s="16">
        <v>212</v>
      </c>
    </row>
    <row r="923" spans="1:2">
      <c r="A923" s="24">
        <v>18.830000000000599</v>
      </c>
      <c r="B923" s="16">
        <v>212</v>
      </c>
    </row>
    <row r="924" spans="1:2">
      <c r="A924" s="24">
        <v>18.8400000000006</v>
      </c>
      <c r="B924" s="16">
        <v>212</v>
      </c>
    </row>
    <row r="925" spans="1:2">
      <c r="A925" s="24">
        <v>18.850000000000598</v>
      </c>
      <c r="B925" s="16">
        <v>212</v>
      </c>
    </row>
    <row r="926" spans="1:2">
      <c r="A926" s="24">
        <v>18.8600000000006</v>
      </c>
      <c r="B926" s="16">
        <v>212</v>
      </c>
    </row>
    <row r="927" spans="1:2">
      <c r="A927" s="24">
        <v>18.870000000000601</v>
      </c>
      <c r="B927" s="16">
        <v>212</v>
      </c>
    </row>
    <row r="928" spans="1:2">
      <c r="A928" s="24">
        <v>18.880000000000599</v>
      </c>
      <c r="B928" s="16">
        <v>212</v>
      </c>
    </row>
    <row r="929" spans="1:2">
      <c r="A929" s="24">
        <v>18.890000000000601</v>
      </c>
      <c r="B929" s="16">
        <v>212</v>
      </c>
    </row>
    <row r="930" spans="1:2">
      <c r="A930" s="24">
        <v>18.900000000000599</v>
      </c>
      <c r="B930" s="16">
        <v>212</v>
      </c>
    </row>
    <row r="931" spans="1:2">
      <c r="A931" s="24">
        <v>18.910000000000601</v>
      </c>
      <c r="B931" s="16">
        <v>206</v>
      </c>
    </row>
    <row r="932" spans="1:2">
      <c r="A932" s="24">
        <v>18.920000000000599</v>
      </c>
      <c r="B932" s="16">
        <v>206</v>
      </c>
    </row>
    <row r="933" spans="1:2">
      <c r="A933" s="24">
        <v>18.9300000000006</v>
      </c>
      <c r="B933" s="16">
        <v>206</v>
      </c>
    </row>
    <row r="934" spans="1:2">
      <c r="A934" s="24">
        <v>18.940000000000602</v>
      </c>
      <c r="B934" s="16">
        <v>206</v>
      </c>
    </row>
    <row r="935" spans="1:2">
      <c r="A935" s="24">
        <v>18.9500000000006</v>
      </c>
      <c r="B935" s="16">
        <v>206</v>
      </c>
    </row>
    <row r="936" spans="1:2">
      <c r="A936" s="24">
        <v>18.960000000000601</v>
      </c>
      <c r="B936" s="16">
        <v>206</v>
      </c>
    </row>
    <row r="937" spans="1:2">
      <c r="A937" s="24">
        <v>18.970000000000599</v>
      </c>
      <c r="B937" s="16">
        <v>206</v>
      </c>
    </row>
    <row r="938" spans="1:2">
      <c r="A938" s="24">
        <v>18.9800000000007</v>
      </c>
      <c r="B938" s="16">
        <v>206</v>
      </c>
    </row>
    <row r="939" spans="1:2">
      <c r="A939" s="24">
        <v>18.990000000000698</v>
      </c>
      <c r="B939" s="16">
        <v>206</v>
      </c>
    </row>
    <row r="940" spans="1:2">
      <c r="A940" s="24">
        <v>19.0000000000007</v>
      </c>
      <c r="B940" s="16">
        <v>206</v>
      </c>
    </row>
    <row r="941" spans="1:2">
      <c r="A941" s="24">
        <v>19.010000000000701</v>
      </c>
      <c r="B941" s="16">
        <v>201</v>
      </c>
    </row>
    <row r="942" spans="1:2">
      <c r="A942" s="24">
        <v>19.020000000000699</v>
      </c>
      <c r="B942" s="16">
        <v>201</v>
      </c>
    </row>
    <row r="943" spans="1:2">
      <c r="A943" s="24">
        <v>19.030000000000701</v>
      </c>
      <c r="B943" s="16">
        <v>201</v>
      </c>
    </row>
    <row r="944" spans="1:2">
      <c r="A944" s="24">
        <v>19.040000000000699</v>
      </c>
      <c r="B944" s="16">
        <v>201</v>
      </c>
    </row>
    <row r="945" spans="1:2">
      <c r="A945" s="24">
        <v>19.050000000000701</v>
      </c>
      <c r="B945" s="16">
        <v>201</v>
      </c>
    </row>
    <row r="946" spans="1:2">
      <c r="A946" s="24">
        <v>19.060000000000699</v>
      </c>
      <c r="B946" s="16">
        <v>201</v>
      </c>
    </row>
    <row r="947" spans="1:2">
      <c r="A947" s="24">
        <v>19.0700000000007</v>
      </c>
      <c r="B947" s="16">
        <v>201</v>
      </c>
    </row>
    <row r="948" spans="1:2">
      <c r="A948" s="24">
        <v>19.080000000000702</v>
      </c>
      <c r="B948" s="16">
        <v>201</v>
      </c>
    </row>
    <row r="949" spans="1:2">
      <c r="A949" s="24">
        <v>19.0900000000007</v>
      </c>
      <c r="B949" s="16">
        <v>201</v>
      </c>
    </row>
    <row r="950" spans="1:2">
      <c r="A950" s="24">
        <v>19.100000000000701</v>
      </c>
      <c r="B950" s="16">
        <v>201</v>
      </c>
    </row>
    <row r="951" spans="1:2">
      <c r="A951" s="24">
        <v>19.110000000000699</v>
      </c>
      <c r="B951" s="16">
        <v>196</v>
      </c>
    </row>
    <row r="952" spans="1:2">
      <c r="A952" s="24">
        <v>19.120000000000701</v>
      </c>
      <c r="B952" s="16">
        <v>196</v>
      </c>
    </row>
    <row r="953" spans="1:2">
      <c r="A953" s="24">
        <v>19.130000000000699</v>
      </c>
      <c r="B953" s="16">
        <v>196</v>
      </c>
    </row>
    <row r="954" spans="1:2">
      <c r="A954" s="24">
        <v>19.1400000000007</v>
      </c>
      <c r="B954" s="16">
        <v>196</v>
      </c>
    </row>
    <row r="955" spans="1:2">
      <c r="A955" s="24">
        <v>19.150000000000698</v>
      </c>
      <c r="B955" s="16">
        <v>196</v>
      </c>
    </row>
    <row r="956" spans="1:2">
      <c r="A956" s="24">
        <v>19.1600000000007</v>
      </c>
      <c r="B956" s="16">
        <v>196</v>
      </c>
    </row>
    <row r="957" spans="1:2">
      <c r="A957" s="24">
        <v>19.170000000000702</v>
      </c>
      <c r="B957" s="16">
        <v>196</v>
      </c>
    </row>
    <row r="958" spans="1:2">
      <c r="A958" s="24">
        <v>19.1800000000007</v>
      </c>
      <c r="B958" s="16">
        <v>196</v>
      </c>
    </row>
    <row r="959" spans="1:2">
      <c r="A959" s="24">
        <v>19.190000000000701</v>
      </c>
      <c r="B959" s="16">
        <v>196</v>
      </c>
    </row>
    <row r="960" spans="1:2">
      <c r="A960" s="24">
        <v>19.200000000000699</v>
      </c>
      <c r="B960" s="16">
        <v>196</v>
      </c>
    </row>
    <row r="961" spans="1:2">
      <c r="A961" s="24">
        <v>19.210000000000701</v>
      </c>
      <c r="B961" s="16">
        <v>190</v>
      </c>
    </row>
    <row r="962" spans="1:2">
      <c r="A962" s="24">
        <v>19.220000000000699</v>
      </c>
      <c r="B962" s="16">
        <v>190</v>
      </c>
    </row>
    <row r="963" spans="1:2">
      <c r="A963" s="24">
        <v>19.2300000000007</v>
      </c>
      <c r="B963" s="16">
        <v>190</v>
      </c>
    </row>
    <row r="964" spans="1:2">
      <c r="A964" s="24">
        <v>19.240000000000698</v>
      </c>
      <c r="B964" s="16">
        <v>190</v>
      </c>
    </row>
    <row r="965" spans="1:2">
      <c r="A965" s="24">
        <v>19.2500000000007</v>
      </c>
      <c r="B965" s="16">
        <v>190</v>
      </c>
    </row>
    <row r="966" spans="1:2">
      <c r="A966" s="24">
        <v>19.260000000000701</v>
      </c>
      <c r="B966" s="16">
        <v>190</v>
      </c>
    </row>
    <row r="967" spans="1:2">
      <c r="A967" s="24">
        <v>19.270000000000699</v>
      </c>
      <c r="B967" s="16">
        <v>190</v>
      </c>
    </row>
    <row r="968" spans="1:2">
      <c r="A968" s="24">
        <v>19.280000000000701</v>
      </c>
      <c r="B968" s="16">
        <v>190</v>
      </c>
    </row>
    <row r="969" spans="1:2">
      <c r="A969" s="24">
        <v>19.290000000000699</v>
      </c>
      <c r="B969" s="16">
        <v>190</v>
      </c>
    </row>
    <row r="970" spans="1:2">
      <c r="A970" s="24">
        <v>19.300000000000701</v>
      </c>
      <c r="B970" s="16">
        <v>190</v>
      </c>
    </row>
    <row r="971" spans="1:2">
      <c r="A971" s="24">
        <v>19.310000000000699</v>
      </c>
      <c r="B971" s="16">
        <v>185</v>
      </c>
    </row>
    <row r="972" spans="1:2">
      <c r="A972" s="24">
        <v>19.3200000000007</v>
      </c>
      <c r="B972" s="16">
        <v>185</v>
      </c>
    </row>
    <row r="973" spans="1:2">
      <c r="A973" s="24">
        <v>19.330000000000702</v>
      </c>
      <c r="B973" s="16">
        <v>185</v>
      </c>
    </row>
    <row r="974" spans="1:2">
      <c r="A974" s="24">
        <v>19.3400000000007</v>
      </c>
      <c r="B974" s="16">
        <v>185</v>
      </c>
    </row>
    <row r="975" spans="1:2">
      <c r="A975" s="24">
        <v>19.350000000000701</v>
      </c>
      <c r="B975" s="16">
        <v>185</v>
      </c>
    </row>
    <row r="976" spans="1:2">
      <c r="A976" s="24">
        <v>19.360000000000699</v>
      </c>
      <c r="B976" s="16">
        <v>185</v>
      </c>
    </row>
    <row r="977" spans="1:2">
      <c r="A977" s="24">
        <v>19.370000000000701</v>
      </c>
      <c r="B977" s="16">
        <v>185</v>
      </c>
    </row>
    <row r="978" spans="1:2">
      <c r="A978" s="24">
        <v>19.380000000000699</v>
      </c>
      <c r="B978" s="16">
        <v>185</v>
      </c>
    </row>
    <row r="979" spans="1:2">
      <c r="A979" s="24">
        <v>19.3900000000007</v>
      </c>
      <c r="B979" s="16">
        <v>185</v>
      </c>
    </row>
    <row r="980" spans="1:2">
      <c r="A980" s="24">
        <v>19.400000000000698</v>
      </c>
      <c r="B980" s="16">
        <v>185</v>
      </c>
    </row>
    <row r="981" spans="1:2">
      <c r="A981" s="24">
        <v>19.4100000000007</v>
      </c>
      <c r="B981" s="16">
        <v>180</v>
      </c>
    </row>
    <row r="982" spans="1:2">
      <c r="A982" s="24">
        <v>19.420000000000702</v>
      </c>
      <c r="B982" s="16">
        <v>180</v>
      </c>
    </row>
    <row r="983" spans="1:2">
      <c r="A983" s="24">
        <v>19.4300000000007</v>
      </c>
      <c r="B983" s="16">
        <v>180</v>
      </c>
    </row>
    <row r="984" spans="1:2">
      <c r="A984" s="24">
        <v>19.440000000000701</v>
      </c>
      <c r="B984" s="16">
        <v>180</v>
      </c>
    </row>
    <row r="985" spans="1:2">
      <c r="A985" s="24">
        <v>19.450000000000699</v>
      </c>
      <c r="B985" s="16">
        <v>180</v>
      </c>
    </row>
    <row r="986" spans="1:2">
      <c r="A986" s="24">
        <v>19.460000000000701</v>
      </c>
      <c r="B986" s="16">
        <v>180</v>
      </c>
    </row>
    <row r="987" spans="1:2">
      <c r="A987" s="24">
        <v>19.470000000000699</v>
      </c>
      <c r="B987" s="16">
        <v>180</v>
      </c>
    </row>
    <row r="988" spans="1:2">
      <c r="A988" s="24">
        <v>19.4800000000007</v>
      </c>
      <c r="B988" s="16">
        <v>180</v>
      </c>
    </row>
    <row r="989" spans="1:2">
      <c r="A989" s="24">
        <v>19.490000000000698</v>
      </c>
      <c r="B989" s="16">
        <v>180</v>
      </c>
    </row>
    <row r="990" spans="1:2">
      <c r="A990" s="24">
        <v>19.5000000000007</v>
      </c>
      <c r="B990" s="16">
        <v>180</v>
      </c>
    </row>
    <row r="991" spans="1:2">
      <c r="A991" s="24">
        <v>19.510000000000701</v>
      </c>
      <c r="B991" s="16">
        <v>175</v>
      </c>
    </row>
    <row r="992" spans="1:2">
      <c r="A992" s="24">
        <v>19.520000000000699</v>
      </c>
      <c r="B992" s="16">
        <v>175</v>
      </c>
    </row>
    <row r="993" spans="1:2">
      <c r="A993" s="24">
        <v>19.530000000000701</v>
      </c>
      <c r="B993" s="16">
        <v>175</v>
      </c>
    </row>
    <row r="994" spans="1:2">
      <c r="A994" s="24">
        <v>19.540000000000699</v>
      </c>
      <c r="B994" s="16">
        <v>175</v>
      </c>
    </row>
    <row r="995" spans="1:2">
      <c r="A995" s="24">
        <v>19.550000000000701</v>
      </c>
      <c r="B995" s="16">
        <v>175</v>
      </c>
    </row>
    <row r="996" spans="1:2">
      <c r="A996" s="24">
        <v>19.560000000000699</v>
      </c>
      <c r="B996" s="16">
        <v>175</v>
      </c>
    </row>
    <row r="997" spans="1:2">
      <c r="A997" s="24">
        <v>19.5700000000007</v>
      </c>
      <c r="B997" s="16">
        <v>175</v>
      </c>
    </row>
    <row r="998" spans="1:2">
      <c r="A998" s="24">
        <v>19.580000000000702</v>
      </c>
      <c r="B998" s="16">
        <v>175</v>
      </c>
    </row>
    <row r="999" spans="1:2">
      <c r="A999" s="24">
        <v>19.5900000000007</v>
      </c>
      <c r="B999" s="16">
        <v>175</v>
      </c>
    </row>
    <row r="1000" spans="1:2">
      <c r="A1000" s="24">
        <v>19.600000000000701</v>
      </c>
      <c r="B1000" s="16">
        <v>175</v>
      </c>
    </row>
    <row r="1001" spans="1:2">
      <c r="A1001" s="24">
        <v>19.610000000000699</v>
      </c>
      <c r="B1001" s="16">
        <v>170</v>
      </c>
    </row>
    <row r="1002" spans="1:2">
      <c r="A1002" s="24">
        <v>19.6200000000008</v>
      </c>
      <c r="B1002" s="16">
        <v>170</v>
      </c>
    </row>
    <row r="1003" spans="1:2">
      <c r="A1003" s="24">
        <v>19.630000000000798</v>
      </c>
      <c r="B1003" s="16">
        <v>170</v>
      </c>
    </row>
    <row r="1004" spans="1:2">
      <c r="A1004" s="24">
        <v>19.6400000000008</v>
      </c>
      <c r="B1004" s="16">
        <v>170</v>
      </c>
    </row>
    <row r="1005" spans="1:2">
      <c r="A1005" s="24">
        <v>19.650000000000801</v>
      </c>
      <c r="B1005" s="16">
        <v>170</v>
      </c>
    </row>
    <row r="1006" spans="1:2">
      <c r="A1006" s="24">
        <v>19.6600000000008</v>
      </c>
      <c r="B1006" s="16">
        <v>170</v>
      </c>
    </row>
    <row r="1007" spans="1:2">
      <c r="A1007" s="24">
        <v>19.670000000000801</v>
      </c>
      <c r="B1007" s="16">
        <v>170</v>
      </c>
    </row>
    <row r="1008" spans="1:2">
      <c r="A1008" s="24">
        <v>19.680000000000799</v>
      </c>
      <c r="B1008" s="16">
        <v>170</v>
      </c>
    </row>
    <row r="1009" spans="1:2">
      <c r="A1009" s="24">
        <v>19.690000000000801</v>
      </c>
      <c r="B1009" s="16">
        <v>170</v>
      </c>
    </row>
    <row r="1010" spans="1:2">
      <c r="A1010" s="24">
        <v>19.700000000000799</v>
      </c>
      <c r="B1010" s="16">
        <v>170</v>
      </c>
    </row>
    <row r="1011" spans="1:2">
      <c r="A1011" s="24">
        <v>19.7100000000008</v>
      </c>
      <c r="B1011" s="16">
        <v>165</v>
      </c>
    </row>
    <row r="1012" spans="1:2">
      <c r="A1012" s="24">
        <v>19.720000000000802</v>
      </c>
      <c r="B1012" s="16">
        <v>165</v>
      </c>
    </row>
    <row r="1013" spans="1:2">
      <c r="A1013" s="24">
        <v>19.7300000000008</v>
      </c>
      <c r="B1013" s="16">
        <v>165</v>
      </c>
    </row>
    <row r="1014" spans="1:2">
      <c r="A1014" s="24">
        <v>19.740000000000801</v>
      </c>
      <c r="B1014" s="16">
        <v>165</v>
      </c>
    </row>
    <row r="1015" spans="1:2">
      <c r="A1015" s="24">
        <v>19.750000000000799</v>
      </c>
      <c r="B1015" s="16">
        <v>165</v>
      </c>
    </row>
    <row r="1016" spans="1:2">
      <c r="A1016" s="24">
        <v>19.760000000000801</v>
      </c>
      <c r="B1016" s="16">
        <v>165</v>
      </c>
    </row>
    <row r="1017" spans="1:2">
      <c r="A1017" s="24">
        <v>19.770000000000799</v>
      </c>
      <c r="B1017" s="16">
        <v>165</v>
      </c>
    </row>
    <row r="1018" spans="1:2">
      <c r="A1018" s="24">
        <v>19.7800000000008</v>
      </c>
      <c r="B1018" s="16">
        <v>165</v>
      </c>
    </row>
    <row r="1019" spans="1:2">
      <c r="A1019" s="24">
        <v>19.790000000000799</v>
      </c>
      <c r="B1019" s="16">
        <v>165</v>
      </c>
    </row>
    <row r="1020" spans="1:2">
      <c r="A1020" s="24">
        <v>19.8000000000008</v>
      </c>
      <c r="B1020" s="16">
        <v>165</v>
      </c>
    </row>
    <row r="1021" spans="1:2">
      <c r="A1021" s="24">
        <v>19.810000000000802</v>
      </c>
      <c r="B1021" s="16">
        <v>160</v>
      </c>
    </row>
    <row r="1022" spans="1:2">
      <c r="A1022" s="24">
        <v>19.8200000000008</v>
      </c>
      <c r="B1022" s="16">
        <v>160</v>
      </c>
    </row>
    <row r="1023" spans="1:2">
      <c r="A1023" s="24">
        <v>19.830000000000801</v>
      </c>
      <c r="B1023" s="16">
        <v>160</v>
      </c>
    </row>
    <row r="1024" spans="1:2">
      <c r="A1024" s="24">
        <v>19.840000000000799</v>
      </c>
      <c r="B1024" s="16">
        <v>160</v>
      </c>
    </row>
    <row r="1025" spans="1:2">
      <c r="A1025" s="24">
        <v>19.850000000000801</v>
      </c>
      <c r="B1025" s="16">
        <v>160</v>
      </c>
    </row>
    <row r="1026" spans="1:2">
      <c r="A1026" s="24">
        <v>19.860000000000799</v>
      </c>
      <c r="B1026" s="16">
        <v>160</v>
      </c>
    </row>
    <row r="1027" spans="1:2">
      <c r="A1027" s="24">
        <v>19.8700000000008</v>
      </c>
      <c r="B1027" s="16">
        <v>160</v>
      </c>
    </row>
    <row r="1028" spans="1:2">
      <c r="A1028" s="24">
        <v>19.880000000000798</v>
      </c>
      <c r="B1028" s="16">
        <v>160</v>
      </c>
    </row>
    <row r="1029" spans="1:2">
      <c r="A1029" s="24">
        <v>19.8900000000008</v>
      </c>
      <c r="B1029" s="16">
        <v>160</v>
      </c>
    </row>
    <row r="1030" spans="1:2">
      <c r="A1030" s="24">
        <v>19.900000000000801</v>
      </c>
      <c r="B1030" s="16">
        <v>160</v>
      </c>
    </row>
    <row r="1031" spans="1:2">
      <c r="A1031" s="24">
        <v>19.9100000000008</v>
      </c>
      <c r="B1031" s="16">
        <v>155</v>
      </c>
    </row>
    <row r="1032" spans="1:2">
      <c r="A1032" s="24">
        <v>19.920000000000801</v>
      </c>
      <c r="B1032" s="16">
        <v>155</v>
      </c>
    </row>
    <row r="1033" spans="1:2">
      <c r="A1033" s="24">
        <v>19.930000000000799</v>
      </c>
      <c r="B1033" s="16">
        <v>155</v>
      </c>
    </row>
    <row r="1034" spans="1:2">
      <c r="A1034" s="24">
        <v>19.940000000000801</v>
      </c>
      <c r="B1034" s="16">
        <v>155</v>
      </c>
    </row>
    <row r="1035" spans="1:2">
      <c r="A1035" s="24">
        <v>19.950000000000799</v>
      </c>
      <c r="B1035" s="16">
        <v>155</v>
      </c>
    </row>
    <row r="1036" spans="1:2">
      <c r="A1036" s="24">
        <v>19.9600000000008</v>
      </c>
      <c r="B1036" s="16">
        <v>155</v>
      </c>
    </row>
    <row r="1037" spans="1:2">
      <c r="A1037" s="24">
        <v>19.970000000000802</v>
      </c>
      <c r="B1037" s="16">
        <v>155</v>
      </c>
    </row>
    <row r="1038" spans="1:2">
      <c r="A1038" s="24">
        <v>19.9800000000008</v>
      </c>
      <c r="B1038" s="16">
        <v>155</v>
      </c>
    </row>
    <row r="1039" spans="1:2">
      <c r="A1039" s="24">
        <v>19.990000000000801</v>
      </c>
      <c r="B1039" s="16">
        <v>155</v>
      </c>
    </row>
    <row r="1040" spans="1:2">
      <c r="A1040" s="24">
        <v>20.000000000000799</v>
      </c>
      <c r="B1040" s="16">
        <v>155</v>
      </c>
    </row>
    <row r="1041" spans="1:2">
      <c r="A1041" s="24">
        <v>20.010000000000801</v>
      </c>
      <c r="B1041" s="16">
        <v>150</v>
      </c>
    </row>
    <row r="1042" spans="1:2">
      <c r="A1042" s="24">
        <v>20.020000000000799</v>
      </c>
      <c r="B1042" s="16">
        <v>150</v>
      </c>
    </row>
    <row r="1043" spans="1:2">
      <c r="A1043" s="24">
        <v>20.0300000000008</v>
      </c>
      <c r="B1043" s="16">
        <v>150</v>
      </c>
    </row>
    <row r="1044" spans="1:2">
      <c r="A1044" s="24">
        <v>20.040000000000799</v>
      </c>
      <c r="B1044" s="16">
        <v>150</v>
      </c>
    </row>
    <row r="1045" spans="1:2">
      <c r="A1045" s="24">
        <v>20.0500000000008</v>
      </c>
      <c r="B1045" s="16">
        <v>150</v>
      </c>
    </row>
    <row r="1046" spans="1:2">
      <c r="A1046" s="24">
        <v>20.060000000000802</v>
      </c>
      <c r="B1046" s="16">
        <v>150</v>
      </c>
    </row>
    <row r="1047" spans="1:2">
      <c r="A1047" s="24">
        <v>20.0700000000008</v>
      </c>
      <c r="B1047" s="16">
        <v>150</v>
      </c>
    </row>
    <row r="1048" spans="1:2">
      <c r="A1048" s="24">
        <v>20.080000000000801</v>
      </c>
      <c r="B1048" s="16">
        <v>150</v>
      </c>
    </row>
    <row r="1049" spans="1:2">
      <c r="A1049" s="24">
        <v>20.090000000000799</v>
      </c>
      <c r="B1049" s="16">
        <v>150</v>
      </c>
    </row>
    <row r="1050" spans="1:2">
      <c r="A1050" s="24">
        <v>20.100000000000801</v>
      </c>
      <c r="B1050" s="16">
        <v>150</v>
      </c>
    </row>
    <row r="1051" spans="1:2">
      <c r="A1051" s="24">
        <v>20.110000000000799</v>
      </c>
      <c r="B1051" s="16">
        <v>146</v>
      </c>
    </row>
    <row r="1052" spans="1:2">
      <c r="A1052" s="24">
        <v>20.1200000000008</v>
      </c>
      <c r="B1052" s="16">
        <v>146</v>
      </c>
    </row>
    <row r="1053" spans="1:2">
      <c r="A1053" s="24">
        <v>20.130000000000798</v>
      </c>
      <c r="B1053" s="16">
        <v>146</v>
      </c>
    </row>
    <row r="1054" spans="1:2">
      <c r="A1054" s="24">
        <v>20.1400000000008</v>
      </c>
      <c r="B1054" s="16">
        <v>146</v>
      </c>
    </row>
    <row r="1055" spans="1:2">
      <c r="A1055" s="24">
        <v>20.150000000000801</v>
      </c>
      <c r="B1055" s="16">
        <v>146</v>
      </c>
    </row>
    <row r="1056" spans="1:2">
      <c r="A1056" s="24">
        <v>20.1600000000008</v>
      </c>
      <c r="B1056" s="16">
        <v>146</v>
      </c>
    </row>
    <row r="1057" spans="1:2">
      <c r="A1057" s="24">
        <v>20.170000000000801</v>
      </c>
      <c r="B1057" s="16">
        <v>146</v>
      </c>
    </row>
    <row r="1058" spans="1:2">
      <c r="A1058" s="24">
        <v>20.180000000000799</v>
      </c>
      <c r="B1058" s="16">
        <v>146</v>
      </c>
    </row>
    <row r="1059" spans="1:2">
      <c r="A1059" s="24">
        <v>20.190000000000801</v>
      </c>
      <c r="B1059" s="16">
        <v>146</v>
      </c>
    </row>
    <row r="1060" spans="1:2">
      <c r="A1060" s="24">
        <v>20.200000000000799</v>
      </c>
      <c r="B1060" s="16">
        <v>146</v>
      </c>
    </row>
    <row r="1061" spans="1:2">
      <c r="A1061" s="24">
        <v>20.2100000000008</v>
      </c>
      <c r="B1061" s="16">
        <v>141</v>
      </c>
    </row>
    <row r="1062" spans="1:2">
      <c r="A1062" s="24">
        <v>20.220000000000802</v>
      </c>
      <c r="B1062" s="16">
        <v>141</v>
      </c>
    </row>
    <row r="1063" spans="1:2">
      <c r="A1063" s="24">
        <v>20.2300000000008</v>
      </c>
      <c r="B1063" s="16">
        <v>141</v>
      </c>
    </row>
    <row r="1064" spans="1:2">
      <c r="A1064" s="24">
        <v>20.240000000000801</v>
      </c>
      <c r="B1064" s="16">
        <v>141</v>
      </c>
    </row>
    <row r="1065" spans="1:2">
      <c r="A1065" s="24">
        <v>20.250000000000799</v>
      </c>
      <c r="B1065" s="16">
        <v>141</v>
      </c>
    </row>
    <row r="1066" spans="1:2">
      <c r="A1066" s="24">
        <v>20.2600000000009</v>
      </c>
      <c r="B1066" s="16">
        <v>141</v>
      </c>
    </row>
    <row r="1067" spans="1:2">
      <c r="A1067" s="24">
        <v>20.270000000000898</v>
      </c>
      <c r="B1067" s="16">
        <v>141</v>
      </c>
    </row>
    <row r="1068" spans="1:2">
      <c r="A1068" s="24">
        <v>20.2800000000009</v>
      </c>
      <c r="B1068" s="16">
        <v>141</v>
      </c>
    </row>
    <row r="1069" spans="1:2">
      <c r="A1069" s="24">
        <v>20.290000000000902</v>
      </c>
      <c r="B1069" s="16">
        <v>141</v>
      </c>
    </row>
    <row r="1070" spans="1:2">
      <c r="A1070" s="24">
        <v>20.3000000000009</v>
      </c>
      <c r="B1070" s="16">
        <v>141</v>
      </c>
    </row>
    <row r="1071" spans="1:2">
      <c r="A1071" s="24">
        <v>20.310000000000901</v>
      </c>
      <c r="B1071" s="16">
        <v>136</v>
      </c>
    </row>
    <row r="1072" spans="1:2">
      <c r="A1072" s="24">
        <v>20.320000000000899</v>
      </c>
      <c r="B1072" s="16">
        <v>136</v>
      </c>
    </row>
    <row r="1073" spans="1:2">
      <c r="A1073" s="24">
        <v>20.330000000000901</v>
      </c>
      <c r="B1073" s="16">
        <v>136</v>
      </c>
    </row>
    <row r="1074" spans="1:2">
      <c r="A1074" s="24">
        <v>20.340000000000899</v>
      </c>
      <c r="B1074" s="16">
        <v>136</v>
      </c>
    </row>
    <row r="1075" spans="1:2">
      <c r="A1075" s="24">
        <v>20.3500000000009</v>
      </c>
      <c r="B1075" s="16">
        <v>136</v>
      </c>
    </row>
    <row r="1076" spans="1:2">
      <c r="A1076" s="24">
        <v>20.360000000000898</v>
      </c>
      <c r="B1076" s="16">
        <v>136</v>
      </c>
    </row>
    <row r="1077" spans="1:2">
      <c r="A1077" s="24">
        <v>20.3700000000009</v>
      </c>
      <c r="B1077" s="16">
        <v>136</v>
      </c>
    </row>
    <row r="1078" spans="1:2">
      <c r="A1078" s="24">
        <v>20.380000000000901</v>
      </c>
      <c r="B1078" s="16">
        <v>136</v>
      </c>
    </row>
    <row r="1079" spans="1:2">
      <c r="A1079" s="24">
        <v>20.390000000000899</v>
      </c>
      <c r="B1079" s="16">
        <v>136</v>
      </c>
    </row>
    <row r="1080" spans="1:2">
      <c r="A1080" s="24">
        <v>20.400000000000901</v>
      </c>
      <c r="B1080" s="16">
        <v>136</v>
      </c>
    </row>
    <row r="1081" spans="1:2">
      <c r="A1081" s="24">
        <v>20.410000000000899</v>
      </c>
      <c r="B1081" s="16">
        <v>131</v>
      </c>
    </row>
    <row r="1082" spans="1:2">
      <c r="A1082" s="24">
        <v>20.420000000000901</v>
      </c>
      <c r="B1082" s="16">
        <v>131</v>
      </c>
    </row>
    <row r="1083" spans="1:2">
      <c r="A1083" s="24">
        <v>20.430000000000899</v>
      </c>
      <c r="B1083" s="16">
        <v>131</v>
      </c>
    </row>
    <row r="1084" spans="1:2">
      <c r="A1084" s="24">
        <v>20.4400000000009</v>
      </c>
      <c r="B1084" s="16">
        <v>131</v>
      </c>
    </row>
    <row r="1085" spans="1:2">
      <c r="A1085" s="24">
        <v>20.450000000000902</v>
      </c>
      <c r="B1085" s="16">
        <v>131</v>
      </c>
    </row>
    <row r="1086" spans="1:2">
      <c r="A1086" s="24">
        <v>20.4600000000009</v>
      </c>
      <c r="B1086" s="16">
        <v>131</v>
      </c>
    </row>
    <row r="1087" spans="1:2">
      <c r="A1087" s="24">
        <v>20.470000000000901</v>
      </c>
      <c r="B1087" s="16">
        <v>131</v>
      </c>
    </row>
    <row r="1088" spans="1:2">
      <c r="A1088" s="24">
        <v>20.480000000000899</v>
      </c>
      <c r="B1088" s="16">
        <v>131</v>
      </c>
    </row>
    <row r="1089" spans="1:2">
      <c r="A1089" s="24">
        <v>20.490000000000901</v>
      </c>
      <c r="B1089" s="16">
        <v>131</v>
      </c>
    </row>
    <row r="1090" spans="1:2">
      <c r="A1090" s="24">
        <v>20.500000000000899</v>
      </c>
      <c r="B1090" s="16">
        <v>131</v>
      </c>
    </row>
    <row r="1091" spans="1:2">
      <c r="A1091" s="24">
        <v>20.5100000000009</v>
      </c>
      <c r="B1091" s="16">
        <v>127</v>
      </c>
    </row>
    <row r="1092" spans="1:2">
      <c r="A1092" s="24">
        <v>20.520000000000898</v>
      </c>
      <c r="B1092" s="16">
        <v>127</v>
      </c>
    </row>
    <row r="1093" spans="1:2">
      <c r="A1093" s="24">
        <v>20.5300000000009</v>
      </c>
      <c r="B1093" s="16">
        <v>127</v>
      </c>
    </row>
    <row r="1094" spans="1:2">
      <c r="A1094" s="24">
        <v>20.540000000000902</v>
      </c>
      <c r="B1094" s="16">
        <v>127</v>
      </c>
    </row>
    <row r="1095" spans="1:2">
      <c r="A1095" s="24">
        <v>20.5500000000009</v>
      </c>
      <c r="B1095" s="16">
        <v>127</v>
      </c>
    </row>
    <row r="1096" spans="1:2">
      <c r="A1096" s="24">
        <v>20.560000000000901</v>
      </c>
      <c r="B1096" s="16">
        <v>127</v>
      </c>
    </row>
    <row r="1097" spans="1:2">
      <c r="A1097" s="24">
        <v>20.570000000000899</v>
      </c>
      <c r="B1097" s="16">
        <v>127</v>
      </c>
    </row>
    <row r="1098" spans="1:2">
      <c r="A1098" s="24">
        <v>20.580000000000901</v>
      </c>
      <c r="B1098" s="16">
        <v>127</v>
      </c>
    </row>
    <row r="1099" spans="1:2">
      <c r="A1099" s="24">
        <v>20.590000000000899</v>
      </c>
      <c r="B1099" s="16">
        <v>127</v>
      </c>
    </row>
    <row r="1100" spans="1:2">
      <c r="A1100" s="24">
        <v>20.6000000000009</v>
      </c>
      <c r="B1100" s="16">
        <v>127</v>
      </c>
    </row>
    <row r="1101" spans="1:2">
      <c r="A1101" s="24">
        <v>20.610000000000898</v>
      </c>
      <c r="B1101" s="16">
        <v>122</v>
      </c>
    </row>
    <row r="1102" spans="1:2">
      <c r="A1102" s="24">
        <v>20.6200000000009</v>
      </c>
      <c r="B1102" s="16">
        <v>122</v>
      </c>
    </row>
    <row r="1103" spans="1:2">
      <c r="A1103" s="24">
        <v>20.630000000000901</v>
      </c>
      <c r="B1103" s="16">
        <v>122</v>
      </c>
    </row>
    <row r="1104" spans="1:2">
      <c r="A1104" s="24">
        <v>20.640000000000899</v>
      </c>
      <c r="B1104" s="16">
        <v>122</v>
      </c>
    </row>
    <row r="1105" spans="1:2">
      <c r="A1105" s="24">
        <v>20.650000000000901</v>
      </c>
      <c r="B1105" s="16">
        <v>122</v>
      </c>
    </row>
    <row r="1106" spans="1:2">
      <c r="A1106" s="24">
        <v>20.660000000000899</v>
      </c>
      <c r="B1106" s="16">
        <v>122</v>
      </c>
    </row>
    <row r="1107" spans="1:2">
      <c r="A1107" s="24">
        <v>20.670000000000901</v>
      </c>
      <c r="B1107" s="16">
        <v>122</v>
      </c>
    </row>
    <row r="1108" spans="1:2">
      <c r="A1108" s="24">
        <v>20.680000000000899</v>
      </c>
      <c r="B1108" s="16">
        <v>122</v>
      </c>
    </row>
    <row r="1109" spans="1:2">
      <c r="A1109" s="24">
        <v>20.6900000000009</v>
      </c>
      <c r="B1109" s="16">
        <v>122</v>
      </c>
    </row>
    <row r="1110" spans="1:2">
      <c r="A1110" s="24">
        <v>20.700000000000902</v>
      </c>
      <c r="B1110" s="16">
        <v>122</v>
      </c>
    </row>
    <row r="1111" spans="1:2">
      <c r="A1111" s="24">
        <v>20.7100000000009</v>
      </c>
      <c r="B1111" s="16">
        <v>118</v>
      </c>
    </row>
    <row r="1112" spans="1:2">
      <c r="A1112" s="24">
        <v>20.720000000000901</v>
      </c>
      <c r="B1112" s="16">
        <v>118</v>
      </c>
    </row>
    <row r="1113" spans="1:2">
      <c r="A1113" s="24">
        <v>20.730000000000899</v>
      </c>
      <c r="B1113" s="16">
        <v>118</v>
      </c>
    </row>
    <row r="1114" spans="1:2">
      <c r="A1114" s="24">
        <v>20.740000000000901</v>
      </c>
      <c r="B1114" s="16">
        <v>118</v>
      </c>
    </row>
    <row r="1115" spans="1:2">
      <c r="A1115" s="24">
        <v>20.750000000000899</v>
      </c>
      <c r="B1115" s="16">
        <v>118</v>
      </c>
    </row>
    <row r="1116" spans="1:2">
      <c r="A1116" s="24">
        <v>20.7600000000009</v>
      </c>
      <c r="B1116" s="16">
        <v>118</v>
      </c>
    </row>
    <row r="1117" spans="1:2">
      <c r="A1117" s="24">
        <v>20.770000000000898</v>
      </c>
      <c r="B1117" s="16">
        <v>118</v>
      </c>
    </row>
    <row r="1118" spans="1:2">
      <c r="A1118" s="24">
        <v>20.7800000000009</v>
      </c>
      <c r="B1118" s="16">
        <v>118</v>
      </c>
    </row>
    <row r="1119" spans="1:2">
      <c r="A1119" s="24">
        <v>20.790000000000902</v>
      </c>
      <c r="B1119" s="16">
        <v>118</v>
      </c>
    </row>
    <row r="1120" spans="1:2">
      <c r="A1120" s="24">
        <v>20.8000000000009</v>
      </c>
      <c r="B1120" s="16">
        <v>118</v>
      </c>
    </row>
    <row r="1121" spans="1:2">
      <c r="A1121" s="24">
        <v>20.810000000000901</v>
      </c>
      <c r="B1121" s="16">
        <v>113</v>
      </c>
    </row>
    <row r="1122" spans="1:2">
      <c r="A1122" s="24">
        <v>20.820000000000899</v>
      </c>
      <c r="B1122" s="16">
        <v>113</v>
      </c>
    </row>
    <row r="1123" spans="1:2">
      <c r="A1123" s="24">
        <v>20.830000000000901</v>
      </c>
      <c r="B1123" s="16">
        <v>113</v>
      </c>
    </row>
    <row r="1124" spans="1:2">
      <c r="A1124" s="24">
        <v>20.840000000000899</v>
      </c>
      <c r="B1124" s="16">
        <v>113</v>
      </c>
    </row>
    <row r="1125" spans="1:2">
      <c r="A1125" s="24">
        <v>20.8500000000009</v>
      </c>
      <c r="B1125" s="16">
        <v>113</v>
      </c>
    </row>
    <row r="1126" spans="1:2">
      <c r="A1126" s="24">
        <v>20.860000000000898</v>
      </c>
      <c r="B1126" s="16">
        <v>113</v>
      </c>
    </row>
    <row r="1127" spans="1:2">
      <c r="A1127" s="24">
        <v>20.8700000000009</v>
      </c>
      <c r="B1127" s="16">
        <v>113</v>
      </c>
    </row>
    <row r="1128" spans="1:2">
      <c r="A1128" s="24">
        <v>20.880000000000901</v>
      </c>
      <c r="B1128" s="16">
        <v>113</v>
      </c>
    </row>
    <row r="1129" spans="1:2">
      <c r="A1129" s="24">
        <v>20.890000000000899</v>
      </c>
      <c r="B1129" s="16">
        <v>113</v>
      </c>
    </row>
    <row r="1130" spans="1:2">
      <c r="A1130" s="24">
        <v>20.900000000001</v>
      </c>
      <c r="B1130" s="16">
        <v>113</v>
      </c>
    </row>
    <row r="1131" spans="1:2">
      <c r="A1131" s="24">
        <v>20.910000000000998</v>
      </c>
      <c r="B1131" s="16">
        <v>109</v>
      </c>
    </row>
    <row r="1132" spans="1:2">
      <c r="A1132" s="24">
        <v>20.920000000001</v>
      </c>
      <c r="B1132" s="16">
        <v>109</v>
      </c>
    </row>
    <row r="1133" spans="1:2">
      <c r="A1133" s="24">
        <v>20.930000000001002</v>
      </c>
      <c r="B1133" s="16">
        <v>109</v>
      </c>
    </row>
    <row r="1134" spans="1:2">
      <c r="A1134" s="24">
        <v>20.940000000001</v>
      </c>
      <c r="B1134" s="16">
        <v>109</v>
      </c>
    </row>
    <row r="1135" spans="1:2">
      <c r="A1135" s="24">
        <v>20.950000000001001</v>
      </c>
      <c r="B1135" s="16">
        <v>109</v>
      </c>
    </row>
    <row r="1136" spans="1:2">
      <c r="A1136" s="24">
        <v>20.960000000000999</v>
      </c>
      <c r="B1136" s="16">
        <v>109</v>
      </c>
    </row>
    <row r="1137" spans="1:2">
      <c r="A1137" s="24">
        <v>20.970000000001001</v>
      </c>
      <c r="B1137" s="16">
        <v>109</v>
      </c>
    </row>
    <row r="1138" spans="1:2">
      <c r="A1138" s="24">
        <v>20.980000000000999</v>
      </c>
      <c r="B1138" s="16">
        <v>109</v>
      </c>
    </row>
    <row r="1139" spans="1:2">
      <c r="A1139" s="24">
        <v>20.990000000001</v>
      </c>
      <c r="B1139" s="16">
        <v>109</v>
      </c>
    </row>
    <row r="1140" spans="1:2">
      <c r="A1140" s="24">
        <v>21.000000000000998</v>
      </c>
      <c r="B1140" s="16">
        <v>109</v>
      </c>
    </row>
    <row r="1141" spans="1:2">
      <c r="A1141" s="24">
        <v>21.010000000001</v>
      </c>
      <c r="B1141" s="16">
        <v>104</v>
      </c>
    </row>
    <row r="1142" spans="1:2">
      <c r="A1142" s="24">
        <v>21.020000000001001</v>
      </c>
      <c r="B1142" s="16">
        <v>104</v>
      </c>
    </row>
    <row r="1143" spans="1:2">
      <c r="A1143" s="24">
        <v>21.030000000000999</v>
      </c>
      <c r="B1143" s="16">
        <v>104</v>
      </c>
    </row>
    <row r="1144" spans="1:2">
      <c r="A1144" s="24">
        <v>21.040000000001001</v>
      </c>
      <c r="B1144" s="16">
        <v>104</v>
      </c>
    </row>
    <row r="1145" spans="1:2">
      <c r="A1145" s="24">
        <v>21.050000000000999</v>
      </c>
      <c r="B1145" s="16">
        <v>104</v>
      </c>
    </row>
    <row r="1146" spans="1:2">
      <c r="A1146" s="24">
        <v>21.060000000001001</v>
      </c>
      <c r="B1146" s="16">
        <v>104</v>
      </c>
    </row>
    <row r="1147" spans="1:2">
      <c r="A1147" s="24">
        <v>21.070000000000999</v>
      </c>
      <c r="B1147" s="16">
        <v>104</v>
      </c>
    </row>
    <row r="1148" spans="1:2">
      <c r="A1148" s="24">
        <v>21.080000000001</v>
      </c>
      <c r="B1148" s="16">
        <v>104</v>
      </c>
    </row>
    <row r="1149" spans="1:2">
      <c r="A1149" s="24">
        <v>21.090000000001002</v>
      </c>
      <c r="B1149" s="16">
        <v>104</v>
      </c>
    </row>
    <row r="1150" spans="1:2">
      <c r="A1150" s="24">
        <v>21.100000000001</v>
      </c>
      <c r="B1150" s="16">
        <v>104</v>
      </c>
    </row>
    <row r="1151" spans="1:2">
      <c r="A1151" s="24">
        <v>21.110000000001001</v>
      </c>
      <c r="B1151" s="16">
        <v>100</v>
      </c>
    </row>
    <row r="1152" spans="1:2">
      <c r="A1152" s="24">
        <v>21.120000000000999</v>
      </c>
      <c r="B1152" s="16">
        <v>100</v>
      </c>
    </row>
    <row r="1153" spans="1:2">
      <c r="A1153" s="24">
        <v>21.130000000001001</v>
      </c>
      <c r="B1153" s="16">
        <v>100</v>
      </c>
    </row>
    <row r="1154" spans="1:2">
      <c r="A1154" s="24">
        <v>21.140000000000999</v>
      </c>
      <c r="B1154" s="16">
        <v>100</v>
      </c>
    </row>
    <row r="1155" spans="1:2">
      <c r="A1155" s="24">
        <v>21.150000000001</v>
      </c>
      <c r="B1155" s="16">
        <v>100</v>
      </c>
    </row>
    <row r="1156" spans="1:2">
      <c r="A1156" s="24">
        <v>21.160000000000998</v>
      </c>
      <c r="B1156" s="16">
        <v>100</v>
      </c>
    </row>
    <row r="1157" spans="1:2">
      <c r="A1157" s="24">
        <v>21.170000000001</v>
      </c>
      <c r="B1157" s="16">
        <v>100</v>
      </c>
    </row>
    <row r="1158" spans="1:2">
      <c r="A1158" s="24">
        <v>21.180000000001002</v>
      </c>
      <c r="B1158" s="16">
        <v>100</v>
      </c>
    </row>
    <row r="1159" spans="1:2">
      <c r="A1159" s="24">
        <v>21.190000000001</v>
      </c>
      <c r="B1159" s="16">
        <v>100</v>
      </c>
    </row>
    <row r="1160" spans="1:2">
      <c r="A1160" s="24">
        <v>21.200000000001001</v>
      </c>
      <c r="B1160" s="16">
        <v>100</v>
      </c>
    </row>
    <row r="1161" spans="1:2">
      <c r="A1161" s="24">
        <v>21.210000000000999</v>
      </c>
      <c r="B1161" s="16">
        <v>96</v>
      </c>
    </row>
    <row r="1162" spans="1:2">
      <c r="A1162" s="24">
        <v>21.220000000001001</v>
      </c>
      <c r="B1162" s="16">
        <v>96</v>
      </c>
    </row>
    <row r="1163" spans="1:2">
      <c r="A1163" s="24">
        <v>21.230000000000999</v>
      </c>
      <c r="B1163" s="16">
        <v>96</v>
      </c>
    </row>
    <row r="1164" spans="1:2">
      <c r="A1164" s="24">
        <v>21.240000000001</v>
      </c>
      <c r="B1164" s="16">
        <v>96</v>
      </c>
    </row>
    <row r="1165" spans="1:2">
      <c r="A1165" s="24">
        <v>21.250000000000998</v>
      </c>
      <c r="B1165" s="16">
        <v>96</v>
      </c>
    </row>
    <row r="1166" spans="1:2">
      <c r="A1166" s="24">
        <v>21.260000000001</v>
      </c>
      <c r="B1166" s="16">
        <v>96</v>
      </c>
    </row>
    <row r="1167" spans="1:2">
      <c r="A1167" s="24">
        <v>21.270000000001001</v>
      </c>
      <c r="B1167" s="16">
        <v>96</v>
      </c>
    </row>
    <row r="1168" spans="1:2">
      <c r="A1168" s="24">
        <v>21.280000000000999</v>
      </c>
      <c r="B1168" s="16">
        <v>96</v>
      </c>
    </row>
    <row r="1169" spans="1:2">
      <c r="A1169" s="24">
        <v>21.290000000001001</v>
      </c>
      <c r="B1169" s="16">
        <v>96</v>
      </c>
    </row>
    <row r="1170" spans="1:2">
      <c r="A1170" s="24">
        <v>21.300000000000999</v>
      </c>
      <c r="B1170" s="16">
        <v>96</v>
      </c>
    </row>
    <row r="1171" spans="1:2">
      <c r="A1171" s="24">
        <v>21.310000000001001</v>
      </c>
      <c r="B1171" s="16">
        <v>92</v>
      </c>
    </row>
    <row r="1172" spans="1:2">
      <c r="A1172" s="24">
        <v>21.320000000000999</v>
      </c>
      <c r="B1172" s="16">
        <v>92</v>
      </c>
    </row>
    <row r="1173" spans="1:2">
      <c r="A1173" s="24">
        <v>21.330000000001</v>
      </c>
      <c r="B1173" s="16">
        <v>92</v>
      </c>
    </row>
    <row r="1174" spans="1:2">
      <c r="A1174" s="24">
        <v>21.340000000001002</v>
      </c>
      <c r="B1174" s="16">
        <v>92</v>
      </c>
    </row>
    <row r="1175" spans="1:2">
      <c r="A1175" s="24">
        <v>21.350000000001</v>
      </c>
      <c r="B1175" s="16">
        <v>92</v>
      </c>
    </row>
    <row r="1176" spans="1:2">
      <c r="A1176" s="24">
        <v>21.360000000001001</v>
      </c>
      <c r="B1176" s="16">
        <v>92</v>
      </c>
    </row>
    <row r="1177" spans="1:2">
      <c r="A1177" s="24">
        <v>21.370000000000999</v>
      </c>
      <c r="B1177" s="16">
        <v>92</v>
      </c>
    </row>
    <row r="1178" spans="1:2">
      <c r="A1178" s="24">
        <v>21.380000000001001</v>
      </c>
      <c r="B1178" s="16">
        <v>92</v>
      </c>
    </row>
    <row r="1179" spans="1:2">
      <c r="A1179" s="24">
        <v>21.390000000000999</v>
      </c>
      <c r="B1179" s="16">
        <v>92</v>
      </c>
    </row>
    <row r="1180" spans="1:2">
      <c r="A1180" s="24">
        <v>21.400000000001</v>
      </c>
      <c r="B1180" s="16">
        <v>92</v>
      </c>
    </row>
    <row r="1181" spans="1:2">
      <c r="A1181" s="24">
        <v>21.410000000000998</v>
      </c>
      <c r="B1181" s="16">
        <v>87</v>
      </c>
    </row>
    <row r="1182" spans="1:2">
      <c r="A1182" s="24">
        <v>21.420000000001</v>
      </c>
      <c r="B1182" s="16">
        <v>87</v>
      </c>
    </row>
    <row r="1183" spans="1:2">
      <c r="A1183" s="24">
        <v>21.430000000001002</v>
      </c>
      <c r="B1183" s="16">
        <v>87</v>
      </c>
    </row>
    <row r="1184" spans="1:2">
      <c r="A1184" s="24">
        <v>21.440000000001</v>
      </c>
      <c r="B1184" s="16">
        <v>87</v>
      </c>
    </row>
    <row r="1185" spans="1:2">
      <c r="A1185" s="24">
        <v>21.450000000001001</v>
      </c>
      <c r="B1185" s="16">
        <v>87</v>
      </c>
    </row>
    <row r="1186" spans="1:2">
      <c r="A1186" s="24">
        <v>21.460000000000999</v>
      </c>
      <c r="B1186" s="16">
        <v>87</v>
      </c>
    </row>
    <row r="1187" spans="1:2">
      <c r="A1187" s="24">
        <v>21.470000000001001</v>
      </c>
      <c r="B1187" s="16">
        <v>87</v>
      </c>
    </row>
    <row r="1188" spans="1:2">
      <c r="A1188" s="24">
        <v>21.480000000000999</v>
      </c>
      <c r="B1188" s="16">
        <v>87</v>
      </c>
    </row>
    <row r="1189" spans="1:2">
      <c r="A1189" s="24">
        <v>21.4900000000011</v>
      </c>
      <c r="B1189" s="16">
        <v>87</v>
      </c>
    </row>
    <row r="1190" spans="1:2">
      <c r="A1190" s="24">
        <v>21.500000000000998</v>
      </c>
      <c r="B1190" s="16">
        <v>87</v>
      </c>
    </row>
    <row r="1191" spans="1:2">
      <c r="A1191" s="24">
        <v>21.510000000001</v>
      </c>
      <c r="B1191" s="16">
        <v>83</v>
      </c>
    </row>
    <row r="1192" spans="1:2">
      <c r="A1192" s="24">
        <v>21.520000000001001</v>
      </c>
      <c r="B1192" s="16">
        <v>83</v>
      </c>
    </row>
    <row r="1193" spans="1:2">
      <c r="A1193" s="24">
        <v>21.530000000000999</v>
      </c>
      <c r="B1193" s="16">
        <v>83</v>
      </c>
    </row>
    <row r="1194" spans="1:2">
      <c r="A1194" s="24">
        <v>21.5400000000011</v>
      </c>
      <c r="B1194" s="16">
        <v>83</v>
      </c>
    </row>
    <row r="1195" spans="1:2">
      <c r="A1195" s="24">
        <v>21.550000000001098</v>
      </c>
      <c r="B1195" s="16">
        <v>83</v>
      </c>
    </row>
    <row r="1196" spans="1:2">
      <c r="A1196" s="24">
        <v>21.5600000000011</v>
      </c>
      <c r="B1196" s="16">
        <v>83</v>
      </c>
    </row>
    <row r="1197" spans="1:2">
      <c r="A1197" s="24">
        <v>21.570000000001102</v>
      </c>
      <c r="B1197" s="16">
        <v>83</v>
      </c>
    </row>
    <row r="1198" spans="1:2">
      <c r="A1198" s="24">
        <v>21.5800000000011</v>
      </c>
      <c r="B1198" s="16">
        <v>83</v>
      </c>
    </row>
    <row r="1199" spans="1:2">
      <c r="A1199" s="24">
        <v>21.590000000001101</v>
      </c>
      <c r="B1199" s="16">
        <v>83</v>
      </c>
    </row>
    <row r="1200" spans="1:2">
      <c r="A1200" s="24">
        <v>21.600000000001099</v>
      </c>
      <c r="B1200" s="16">
        <v>83</v>
      </c>
    </row>
    <row r="1201" spans="1:2">
      <c r="A1201" s="24">
        <v>21.610000000001101</v>
      </c>
      <c r="B1201" s="16">
        <v>79</v>
      </c>
    </row>
    <row r="1202" spans="1:2">
      <c r="A1202" s="24">
        <v>21.620000000001099</v>
      </c>
      <c r="B1202" s="16">
        <v>79</v>
      </c>
    </row>
    <row r="1203" spans="1:2">
      <c r="A1203" s="24">
        <v>21.6300000000011</v>
      </c>
      <c r="B1203" s="16">
        <v>79</v>
      </c>
    </row>
    <row r="1204" spans="1:2">
      <c r="A1204" s="24">
        <v>21.640000000001098</v>
      </c>
      <c r="B1204" s="16">
        <v>79</v>
      </c>
    </row>
    <row r="1205" spans="1:2">
      <c r="A1205" s="24">
        <v>21.6500000000011</v>
      </c>
      <c r="B1205" s="16">
        <v>79</v>
      </c>
    </row>
    <row r="1206" spans="1:2">
      <c r="A1206" s="24">
        <v>21.660000000001101</v>
      </c>
      <c r="B1206" s="16">
        <v>79</v>
      </c>
    </row>
    <row r="1207" spans="1:2">
      <c r="A1207" s="24">
        <v>21.670000000001099</v>
      </c>
      <c r="B1207" s="16">
        <v>79</v>
      </c>
    </row>
    <row r="1208" spans="1:2">
      <c r="A1208" s="24">
        <v>21.680000000001101</v>
      </c>
      <c r="B1208" s="16">
        <v>79</v>
      </c>
    </row>
    <row r="1209" spans="1:2">
      <c r="A1209" s="24">
        <v>21.690000000001099</v>
      </c>
      <c r="B1209" s="16">
        <v>79</v>
      </c>
    </row>
    <row r="1210" spans="1:2">
      <c r="A1210" s="24">
        <v>21.700000000001101</v>
      </c>
      <c r="B1210" s="16">
        <v>79</v>
      </c>
    </row>
    <row r="1211" spans="1:2">
      <c r="A1211" s="24">
        <v>21.710000000001099</v>
      </c>
      <c r="B1211" s="16">
        <v>75</v>
      </c>
    </row>
    <row r="1212" spans="1:2">
      <c r="A1212" s="24">
        <v>21.7200000000011</v>
      </c>
      <c r="B1212" s="16">
        <v>75</v>
      </c>
    </row>
    <row r="1213" spans="1:2">
      <c r="A1213" s="24">
        <v>21.730000000001102</v>
      </c>
      <c r="B1213" s="16">
        <v>75</v>
      </c>
    </row>
    <row r="1214" spans="1:2">
      <c r="A1214" s="24">
        <v>21.7400000000011</v>
      </c>
      <c r="B1214" s="16">
        <v>75</v>
      </c>
    </row>
    <row r="1215" spans="1:2">
      <c r="A1215" s="24">
        <v>21.750000000001101</v>
      </c>
      <c r="B1215" s="16">
        <v>75</v>
      </c>
    </row>
    <row r="1216" spans="1:2">
      <c r="A1216" s="24">
        <v>21.760000000001099</v>
      </c>
      <c r="B1216" s="16">
        <v>75</v>
      </c>
    </row>
    <row r="1217" spans="1:2">
      <c r="A1217" s="24">
        <v>21.770000000001101</v>
      </c>
      <c r="B1217" s="16">
        <v>75</v>
      </c>
    </row>
    <row r="1218" spans="1:2">
      <c r="A1218" s="24">
        <v>21.780000000001099</v>
      </c>
      <c r="B1218" s="16">
        <v>75</v>
      </c>
    </row>
    <row r="1219" spans="1:2">
      <c r="A1219" s="24">
        <v>21.7900000000011</v>
      </c>
      <c r="B1219" s="16">
        <v>75</v>
      </c>
    </row>
    <row r="1220" spans="1:2">
      <c r="A1220" s="24">
        <v>21.800000000001098</v>
      </c>
      <c r="B1220" s="16">
        <v>75</v>
      </c>
    </row>
    <row r="1221" spans="1:2">
      <c r="A1221" s="24">
        <v>21.8100000000011</v>
      </c>
      <c r="B1221" s="16">
        <v>71</v>
      </c>
    </row>
    <row r="1222" spans="1:2">
      <c r="A1222" s="24">
        <v>21.820000000001102</v>
      </c>
      <c r="B1222" s="16">
        <v>71</v>
      </c>
    </row>
    <row r="1223" spans="1:2">
      <c r="A1223" s="24">
        <v>21.8300000000011</v>
      </c>
      <c r="B1223" s="16">
        <v>71</v>
      </c>
    </row>
    <row r="1224" spans="1:2">
      <c r="A1224" s="24">
        <v>21.840000000001101</v>
      </c>
      <c r="B1224" s="16">
        <v>71</v>
      </c>
    </row>
    <row r="1225" spans="1:2">
      <c r="A1225" s="24">
        <v>21.850000000001099</v>
      </c>
      <c r="B1225" s="16">
        <v>71</v>
      </c>
    </row>
    <row r="1226" spans="1:2">
      <c r="A1226" s="24">
        <v>21.860000000001101</v>
      </c>
      <c r="B1226" s="16">
        <v>71</v>
      </c>
    </row>
    <row r="1227" spans="1:2">
      <c r="A1227" s="24">
        <v>21.870000000001099</v>
      </c>
      <c r="B1227" s="16">
        <v>71</v>
      </c>
    </row>
    <row r="1228" spans="1:2">
      <c r="A1228" s="24">
        <v>21.8800000000011</v>
      </c>
      <c r="B1228" s="16">
        <v>71</v>
      </c>
    </row>
    <row r="1229" spans="1:2">
      <c r="A1229" s="24">
        <v>21.890000000001098</v>
      </c>
      <c r="B1229" s="16">
        <v>71</v>
      </c>
    </row>
    <row r="1230" spans="1:2">
      <c r="A1230" s="24">
        <v>21.9000000000011</v>
      </c>
      <c r="B1230" s="16">
        <v>71</v>
      </c>
    </row>
    <row r="1231" spans="1:2">
      <c r="A1231" s="24">
        <v>21.910000000001101</v>
      </c>
      <c r="B1231" s="16">
        <v>67</v>
      </c>
    </row>
    <row r="1232" spans="1:2">
      <c r="A1232" s="24">
        <v>21.920000000001099</v>
      </c>
      <c r="B1232" s="16">
        <v>67</v>
      </c>
    </row>
    <row r="1233" spans="1:2">
      <c r="A1233" s="24">
        <v>21.930000000001101</v>
      </c>
      <c r="B1233" s="16">
        <v>67</v>
      </c>
    </row>
    <row r="1234" spans="1:2">
      <c r="A1234" s="24">
        <v>21.940000000001099</v>
      </c>
      <c r="B1234" s="16">
        <v>67</v>
      </c>
    </row>
    <row r="1235" spans="1:2">
      <c r="A1235" s="24">
        <v>21.950000000001101</v>
      </c>
      <c r="B1235" s="16">
        <v>67</v>
      </c>
    </row>
    <row r="1236" spans="1:2">
      <c r="A1236" s="24">
        <v>21.960000000001099</v>
      </c>
      <c r="B1236" s="16">
        <v>67</v>
      </c>
    </row>
    <row r="1237" spans="1:2">
      <c r="A1237" s="24">
        <v>21.9700000000011</v>
      </c>
      <c r="B1237" s="16">
        <v>67</v>
      </c>
    </row>
    <row r="1238" spans="1:2">
      <c r="A1238" s="24">
        <v>21.980000000001102</v>
      </c>
      <c r="B1238" s="16">
        <v>67</v>
      </c>
    </row>
    <row r="1239" spans="1:2">
      <c r="A1239" s="24">
        <v>21.9900000000011</v>
      </c>
      <c r="B1239" s="16">
        <v>67</v>
      </c>
    </row>
    <row r="1240" spans="1:2">
      <c r="A1240" s="24">
        <v>22.000000000001101</v>
      </c>
      <c r="B1240" s="16">
        <v>67</v>
      </c>
    </row>
    <row r="1241" spans="1:2">
      <c r="A1241" s="24">
        <v>22.010000000001099</v>
      </c>
      <c r="B1241" s="16">
        <v>63</v>
      </c>
    </row>
    <row r="1242" spans="1:2">
      <c r="A1242" s="24">
        <v>22.020000000001101</v>
      </c>
      <c r="B1242" s="16">
        <v>63</v>
      </c>
    </row>
    <row r="1243" spans="1:2">
      <c r="A1243" s="24">
        <v>22.030000000001099</v>
      </c>
      <c r="B1243" s="16">
        <v>63</v>
      </c>
    </row>
    <row r="1244" spans="1:2">
      <c r="A1244" s="24">
        <v>22.0400000000011</v>
      </c>
      <c r="B1244" s="16">
        <v>63</v>
      </c>
    </row>
    <row r="1245" spans="1:2">
      <c r="A1245" s="24">
        <v>22.050000000001098</v>
      </c>
      <c r="B1245" s="16">
        <v>63</v>
      </c>
    </row>
    <row r="1246" spans="1:2">
      <c r="A1246" s="24">
        <v>22.0600000000011</v>
      </c>
      <c r="B1246" s="16">
        <v>63</v>
      </c>
    </row>
    <row r="1247" spans="1:2">
      <c r="A1247" s="24">
        <v>22.070000000001102</v>
      </c>
      <c r="B1247" s="16">
        <v>63</v>
      </c>
    </row>
    <row r="1248" spans="1:2">
      <c r="A1248" s="24">
        <v>22.0800000000011</v>
      </c>
      <c r="B1248" s="16">
        <v>63</v>
      </c>
    </row>
    <row r="1249" spans="1:2">
      <c r="A1249" s="24">
        <v>22.090000000001101</v>
      </c>
      <c r="B1249" s="16">
        <v>63</v>
      </c>
    </row>
    <row r="1250" spans="1:2">
      <c r="A1250" s="24">
        <v>22.100000000001099</v>
      </c>
      <c r="B1250" s="16">
        <v>63</v>
      </c>
    </row>
    <row r="1251" spans="1:2">
      <c r="A1251" s="24">
        <v>22.110000000001101</v>
      </c>
      <c r="B1251" s="16">
        <v>59</v>
      </c>
    </row>
    <row r="1252" spans="1:2">
      <c r="A1252" s="24">
        <v>22.120000000001099</v>
      </c>
      <c r="B1252" s="16">
        <v>59</v>
      </c>
    </row>
    <row r="1253" spans="1:2">
      <c r="A1253" s="24">
        <v>22.1300000000012</v>
      </c>
      <c r="B1253" s="16">
        <v>59</v>
      </c>
    </row>
    <row r="1254" spans="1:2">
      <c r="A1254" s="24">
        <v>22.140000000001098</v>
      </c>
      <c r="B1254" s="16">
        <v>59</v>
      </c>
    </row>
    <row r="1255" spans="1:2">
      <c r="A1255" s="24">
        <v>22.1500000000011</v>
      </c>
      <c r="B1255" s="16">
        <v>59</v>
      </c>
    </row>
    <row r="1256" spans="1:2">
      <c r="A1256" s="24">
        <v>22.160000000001101</v>
      </c>
      <c r="B1256" s="16">
        <v>59</v>
      </c>
    </row>
    <row r="1257" spans="1:2">
      <c r="A1257" s="24">
        <v>22.170000000001099</v>
      </c>
      <c r="B1257" s="16">
        <v>59</v>
      </c>
    </row>
    <row r="1258" spans="1:2">
      <c r="A1258" s="24">
        <v>22.180000000001201</v>
      </c>
      <c r="B1258" s="16">
        <v>59</v>
      </c>
    </row>
    <row r="1259" spans="1:2">
      <c r="A1259" s="24">
        <v>22.190000000001199</v>
      </c>
      <c r="B1259" s="16">
        <v>59</v>
      </c>
    </row>
    <row r="1260" spans="1:2">
      <c r="A1260" s="24">
        <v>22.2000000000012</v>
      </c>
      <c r="B1260" s="16">
        <v>59</v>
      </c>
    </row>
    <row r="1261" spans="1:2">
      <c r="A1261" s="24">
        <v>22.210000000001202</v>
      </c>
      <c r="B1261" s="16">
        <v>55</v>
      </c>
    </row>
    <row r="1262" spans="1:2">
      <c r="A1262" s="24">
        <v>22.2200000000012</v>
      </c>
      <c r="B1262" s="16">
        <v>55</v>
      </c>
    </row>
    <row r="1263" spans="1:2">
      <c r="A1263" s="24">
        <v>22.230000000001201</v>
      </c>
      <c r="B1263" s="16">
        <v>55</v>
      </c>
    </row>
    <row r="1264" spans="1:2">
      <c r="A1264" s="24">
        <v>22.240000000001199</v>
      </c>
      <c r="B1264" s="16">
        <v>55</v>
      </c>
    </row>
    <row r="1265" spans="1:2">
      <c r="A1265" s="24">
        <v>22.250000000001201</v>
      </c>
      <c r="B1265" s="16">
        <v>55</v>
      </c>
    </row>
    <row r="1266" spans="1:2">
      <c r="A1266" s="24">
        <v>22.260000000001199</v>
      </c>
      <c r="B1266" s="16">
        <v>55</v>
      </c>
    </row>
    <row r="1267" spans="1:2">
      <c r="A1267" s="24">
        <v>22.2700000000012</v>
      </c>
      <c r="B1267" s="16">
        <v>55</v>
      </c>
    </row>
    <row r="1268" spans="1:2">
      <c r="A1268" s="24">
        <v>22.280000000001198</v>
      </c>
      <c r="B1268" s="16">
        <v>55</v>
      </c>
    </row>
    <row r="1269" spans="1:2">
      <c r="A1269" s="24">
        <v>22.2900000000012</v>
      </c>
      <c r="B1269" s="16">
        <v>55</v>
      </c>
    </row>
    <row r="1270" spans="1:2">
      <c r="A1270" s="24">
        <v>22.300000000001202</v>
      </c>
      <c r="B1270" s="16">
        <v>55</v>
      </c>
    </row>
    <row r="1271" spans="1:2">
      <c r="A1271" s="24">
        <v>22.3100000000012</v>
      </c>
      <c r="B1271" s="16">
        <v>51</v>
      </c>
    </row>
    <row r="1272" spans="1:2">
      <c r="A1272" s="24">
        <v>22.320000000001201</v>
      </c>
      <c r="B1272" s="16">
        <v>51</v>
      </c>
    </row>
    <row r="1273" spans="1:2">
      <c r="A1273" s="24">
        <v>22.330000000001199</v>
      </c>
      <c r="B1273" s="16">
        <v>51</v>
      </c>
    </row>
    <row r="1274" spans="1:2">
      <c r="A1274" s="24">
        <v>22.340000000001201</v>
      </c>
      <c r="B1274" s="16">
        <v>51</v>
      </c>
    </row>
    <row r="1275" spans="1:2">
      <c r="A1275" s="24">
        <v>22.350000000001199</v>
      </c>
      <c r="B1275" s="16">
        <v>51</v>
      </c>
    </row>
    <row r="1276" spans="1:2">
      <c r="A1276" s="24">
        <v>22.3600000000012</v>
      </c>
      <c r="B1276" s="16">
        <v>51</v>
      </c>
    </row>
    <row r="1277" spans="1:2">
      <c r="A1277" s="24">
        <v>22.370000000001198</v>
      </c>
      <c r="B1277" s="16">
        <v>51</v>
      </c>
    </row>
    <row r="1278" spans="1:2">
      <c r="A1278" s="24">
        <v>22.3800000000012</v>
      </c>
      <c r="B1278" s="16">
        <v>51</v>
      </c>
    </row>
    <row r="1279" spans="1:2">
      <c r="A1279" s="24">
        <v>22.390000000001201</v>
      </c>
      <c r="B1279" s="16">
        <v>51</v>
      </c>
    </row>
    <row r="1280" spans="1:2">
      <c r="A1280" s="24">
        <v>22.400000000001199</v>
      </c>
      <c r="B1280" s="16">
        <v>51</v>
      </c>
    </row>
    <row r="1281" spans="1:2">
      <c r="A1281" s="24">
        <v>22.410000000001201</v>
      </c>
      <c r="B1281" s="16">
        <v>47</v>
      </c>
    </row>
    <row r="1282" spans="1:2">
      <c r="A1282" s="24">
        <v>22.420000000001199</v>
      </c>
      <c r="B1282" s="16">
        <v>47</v>
      </c>
    </row>
    <row r="1283" spans="1:2">
      <c r="A1283" s="24">
        <v>22.430000000001201</v>
      </c>
      <c r="B1283" s="16">
        <v>47</v>
      </c>
    </row>
    <row r="1284" spans="1:2">
      <c r="A1284" s="24">
        <v>22.440000000001199</v>
      </c>
      <c r="B1284" s="16">
        <v>47</v>
      </c>
    </row>
    <row r="1285" spans="1:2">
      <c r="A1285" s="24">
        <v>22.4500000000012</v>
      </c>
      <c r="B1285" s="16">
        <v>47</v>
      </c>
    </row>
    <row r="1286" spans="1:2">
      <c r="A1286" s="24">
        <v>22.460000000001202</v>
      </c>
      <c r="B1286" s="16">
        <v>47</v>
      </c>
    </row>
    <row r="1287" spans="1:2">
      <c r="A1287" s="24">
        <v>22.4700000000012</v>
      </c>
      <c r="B1287" s="16">
        <v>47</v>
      </c>
    </row>
    <row r="1288" spans="1:2">
      <c r="A1288" s="24">
        <v>22.480000000001201</v>
      </c>
      <c r="B1288" s="16">
        <v>47</v>
      </c>
    </row>
    <row r="1289" spans="1:2">
      <c r="A1289" s="24">
        <v>22.490000000001199</v>
      </c>
      <c r="B1289" s="16">
        <v>47</v>
      </c>
    </row>
    <row r="1290" spans="1:2">
      <c r="A1290" s="24">
        <v>22.500000000001201</v>
      </c>
      <c r="B1290" s="16">
        <v>47</v>
      </c>
    </row>
    <row r="1291" spans="1:2">
      <c r="A1291" s="24">
        <v>22.510000000001199</v>
      </c>
      <c r="B1291" s="16">
        <v>43</v>
      </c>
    </row>
    <row r="1292" spans="1:2">
      <c r="A1292" s="24">
        <v>22.5200000000012</v>
      </c>
      <c r="B1292" s="16">
        <v>43</v>
      </c>
    </row>
    <row r="1293" spans="1:2">
      <c r="A1293" s="24">
        <v>22.530000000001198</v>
      </c>
      <c r="B1293" s="16">
        <v>43</v>
      </c>
    </row>
    <row r="1294" spans="1:2">
      <c r="A1294" s="24">
        <v>22.5400000000012</v>
      </c>
      <c r="B1294" s="16">
        <v>43</v>
      </c>
    </row>
    <row r="1295" spans="1:2">
      <c r="A1295" s="24">
        <v>22.550000000001202</v>
      </c>
      <c r="B1295" s="16">
        <v>43</v>
      </c>
    </row>
    <row r="1296" spans="1:2">
      <c r="A1296" s="24">
        <v>22.5600000000012</v>
      </c>
      <c r="B1296" s="16">
        <v>43</v>
      </c>
    </row>
    <row r="1297" spans="1:2">
      <c r="A1297" s="24">
        <v>22.570000000001201</v>
      </c>
      <c r="B1297" s="16">
        <v>43</v>
      </c>
    </row>
    <row r="1298" spans="1:2">
      <c r="A1298" s="24">
        <v>22.580000000001199</v>
      </c>
      <c r="B1298" s="16">
        <v>43</v>
      </c>
    </row>
    <row r="1299" spans="1:2">
      <c r="A1299" s="24">
        <v>22.590000000001201</v>
      </c>
      <c r="B1299" s="16">
        <v>43</v>
      </c>
    </row>
    <row r="1300" spans="1:2">
      <c r="A1300" s="24">
        <v>22.600000000001199</v>
      </c>
      <c r="B1300" s="16">
        <v>43</v>
      </c>
    </row>
    <row r="1301" spans="1:2">
      <c r="A1301" s="24">
        <v>22.6100000000012</v>
      </c>
      <c r="B1301" s="16">
        <v>39</v>
      </c>
    </row>
    <row r="1302" spans="1:2">
      <c r="A1302" s="24">
        <v>22.620000000001198</v>
      </c>
      <c r="B1302" s="16">
        <v>39</v>
      </c>
    </row>
    <row r="1303" spans="1:2">
      <c r="A1303" s="24">
        <v>22.6300000000012</v>
      </c>
      <c r="B1303" s="16">
        <v>39</v>
      </c>
    </row>
    <row r="1304" spans="1:2">
      <c r="A1304" s="24">
        <v>22.640000000001201</v>
      </c>
      <c r="B1304" s="16">
        <v>39</v>
      </c>
    </row>
    <row r="1305" spans="1:2">
      <c r="A1305" s="24">
        <v>22.650000000001199</v>
      </c>
      <c r="B1305" s="16">
        <v>39</v>
      </c>
    </row>
    <row r="1306" spans="1:2">
      <c r="A1306" s="24">
        <v>22.660000000001201</v>
      </c>
      <c r="B1306" s="16">
        <v>39</v>
      </c>
    </row>
    <row r="1307" spans="1:2">
      <c r="A1307" s="24">
        <v>22.670000000001199</v>
      </c>
      <c r="B1307" s="16">
        <v>39</v>
      </c>
    </row>
    <row r="1308" spans="1:2">
      <c r="A1308" s="24">
        <v>22.680000000001201</v>
      </c>
      <c r="B1308" s="16">
        <v>39</v>
      </c>
    </row>
    <row r="1309" spans="1:2">
      <c r="A1309" s="24">
        <v>22.690000000001199</v>
      </c>
      <c r="B1309" s="16">
        <v>39</v>
      </c>
    </row>
    <row r="1310" spans="1:2">
      <c r="A1310" s="24">
        <v>22.7000000000012</v>
      </c>
      <c r="B1310" s="16">
        <v>39</v>
      </c>
    </row>
    <row r="1311" spans="1:2">
      <c r="A1311" s="24">
        <v>22.710000000001202</v>
      </c>
      <c r="B1311" s="16">
        <v>36</v>
      </c>
    </row>
    <row r="1312" spans="1:2">
      <c r="A1312" s="24">
        <v>22.7200000000012</v>
      </c>
      <c r="B1312" s="16">
        <v>36</v>
      </c>
    </row>
    <row r="1313" spans="1:2">
      <c r="A1313" s="24">
        <v>22.730000000001201</v>
      </c>
      <c r="B1313" s="16">
        <v>36</v>
      </c>
    </row>
    <row r="1314" spans="1:2">
      <c r="A1314" s="24">
        <v>22.740000000001199</v>
      </c>
      <c r="B1314" s="16">
        <v>36</v>
      </c>
    </row>
    <row r="1315" spans="1:2">
      <c r="A1315" s="24">
        <v>22.750000000001201</v>
      </c>
      <c r="B1315" s="16">
        <v>36</v>
      </c>
    </row>
    <row r="1316" spans="1:2">
      <c r="A1316" s="24">
        <v>22.760000000001199</v>
      </c>
      <c r="B1316" s="16">
        <v>36</v>
      </c>
    </row>
    <row r="1317" spans="1:2">
      <c r="A1317" s="24">
        <v>22.7700000000013</v>
      </c>
      <c r="B1317" s="16">
        <v>36</v>
      </c>
    </row>
    <row r="1318" spans="1:2">
      <c r="A1318" s="24">
        <v>22.780000000001198</v>
      </c>
      <c r="B1318" s="16">
        <v>36</v>
      </c>
    </row>
    <row r="1319" spans="1:2">
      <c r="A1319" s="24">
        <v>22.7900000000012</v>
      </c>
      <c r="B1319" s="16">
        <v>36</v>
      </c>
    </row>
    <row r="1320" spans="1:2">
      <c r="A1320" s="24">
        <v>22.800000000001202</v>
      </c>
      <c r="B1320" s="16">
        <v>36</v>
      </c>
    </row>
    <row r="1321" spans="1:2">
      <c r="A1321" s="24">
        <v>22.8100000000012</v>
      </c>
      <c r="B1321" s="16">
        <v>32</v>
      </c>
    </row>
    <row r="1322" spans="1:2">
      <c r="A1322" s="24">
        <v>22.820000000001301</v>
      </c>
      <c r="B1322" s="16">
        <v>32</v>
      </c>
    </row>
    <row r="1323" spans="1:2">
      <c r="A1323" s="24">
        <v>22.830000000001299</v>
      </c>
      <c r="B1323" s="16">
        <v>32</v>
      </c>
    </row>
    <row r="1324" spans="1:2">
      <c r="A1324" s="24">
        <v>22.8400000000013</v>
      </c>
      <c r="B1324" s="16">
        <v>32</v>
      </c>
    </row>
    <row r="1325" spans="1:2">
      <c r="A1325" s="24">
        <v>22.850000000001302</v>
      </c>
      <c r="B1325" s="16">
        <v>32</v>
      </c>
    </row>
    <row r="1326" spans="1:2">
      <c r="A1326" s="24">
        <v>22.8600000000013</v>
      </c>
      <c r="B1326" s="16">
        <v>32</v>
      </c>
    </row>
    <row r="1327" spans="1:2">
      <c r="A1327" s="24">
        <v>22.870000000001301</v>
      </c>
      <c r="B1327" s="16">
        <v>32</v>
      </c>
    </row>
    <row r="1328" spans="1:2">
      <c r="A1328" s="24">
        <v>22.880000000001299</v>
      </c>
      <c r="B1328" s="16">
        <v>32</v>
      </c>
    </row>
    <row r="1329" spans="1:2">
      <c r="A1329" s="24">
        <v>22.890000000001301</v>
      </c>
      <c r="B1329" s="16">
        <v>32</v>
      </c>
    </row>
    <row r="1330" spans="1:2">
      <c r="A1330" s="24">
        <v>22.900000000001299</v>
      </c>
      <c r="B1330" s="16">
        <v>32</v>
      </c>
    </row>
    <row r="1331" spans="1:2">
      <c r="A1331" s="24">
        <v>22.9100000000013</v>
      </c>
      <c r="B1331" s="16">
        <v>28</v>
      </c>
    </row>
    <row r="1332" spans="1:2">
      <c r="A1332" s="24">
        <v>22.920000000001298</v>
      </c>
      <c r="B1332" s="16">
        <v>28</v>
      </c>
    </row>
    <row r="1333" spans="1:2">
      <c r="A1333" s="24">
        <v>22.9300000000013</v>
      </c>
      <c r="B1333" s="16">
        <v>28</v>
      </c>
    </row>
    <row r="1334" spans="1:2">
      <c r="A1334" s="24">
        <v>22.940000000001302</v>
      </c>
      <c r="B1334" s="16">
        <v>28</v>
      </c>
    </row>
    <row r="1335" spans="1:2">
      <c r="A1335" s="24">
        <v>22.9500000000013</v>
      </c>
      <c r="B1335" s="16">
        <v>28</v>
      </c>
    </row>
    <row r="1336" spans="1:2">
      <c r="A1336" s="24">
        <v>22.960000000001301</v>
      </c>
      <c r="B1336" s="16">
        <v>28</v>
      </c>
    </row>
    <row r="1337" spans="1:2">
      <c r="A1337" s="24">
        <v>22.970000000001299</v>
      </c>
      <c r="B1337" s="16">
        <v>28</v>
      </c>
    </row>
    <row r="1338" spans="1:2">
      <c r="A1338" s="24">
        <v>22.980000000001301</v>
      </c>
      <c r="B1338" s="16">
        <v>28</v>
      </c>
    </row>
    <row r="1339" spans="1:2">
      <c r="A1339" s="24">
        <v>22.990000000001299</v>
      </c>
      <c r="B1339" s="16">
        <v>28</v>
      </c>
    </row>
    <row r="1340" spans="1:2">
      <c r="A1340" s="24">
        <v>23.0000000000013</v>
      </c>
      <c r="B1340" s="16">
        <v>28</v>
      </c>
    </row>
    <row r="1341" spans="1:2">
      <c r="A1341" s="24">
        <v>23.010000000001298</v>
      </c>
      <c r="B1341" s="16">
        <v>25</v>
      </c>
    </row>
    <row r="1342" spans="1:2">
      <c r="A1342" s="24">
        <v>23.0200000000013</v>
      </c>
      <c r="B1342" s="16">
        <v>25</v>
      </c>
    </row>
    <row r="1343" spans="1:2">
      <c r="A1343" s="24">
        <v>23.030000000001301</v>
      </c>
      <c r="B1343" s="16">
        <v>25</v>
      </c>
    </row>
    <row r="1344" spans="1:2">
      <c r="A1344" s="24">
        <v>23.040000000001299</v>
      </c>
      <c r="B1344" s="16">
        <v>25</v>
      </c>
    </row>
    <row r="1345" spans="1:2">
      <c r="A1345" s="24">
        <v>23.050000000001301</v>
      </c>
      <c r="B1345" s="16">
        <v>25</v>
      </c>
    </row>
    <row r="1346" spans="1:2">
      <c r="A1346" s="24">
        <v>23.060000000001299</v>
      </c>
      <c r="B1346" s="16">
        <v>25</v>
      </c>
    </row>
    <row r="1347" spans="1:2">
      <c r="A1347" s="24">
        <v>23.070000000001301</v>
      </c>
      <c r="B1347" s="16">
        <v>25</v>
      </c>
    </row>
    <row r="1348" spans="1:2">
      <c r="A1348" s="24">
        <v>23.080000000001299</v>
      </c>
      <c r="B1348" s="16">
        <v>25</v>
      </c>
    </row>
    <row r="1349" spans="1:2">
      <c r="A1349" s="24">
        <v>23.0900000000013</v>
      </c>
      <c r="B1349" s="16">
        <v>25</v>
      </c>
    </row>
    <row r="1350" spans="1:2">
      <c r="A1350" s="24">
        <v>23.100000000001302</v>
      </c>
      <c r="B1350" s="16">
        <v>25</v>
      </c>
    </row>
    <row r="1351" spans="1:2">
      <c r="A1351" s="24">
        <v>23.1100000000013</v>
      </c>
      <c r="B1351" s="16">
        <v>21</v>
      </c>
    </row>
    <row r="1352" spans="1:2">
      <c r="A1352" s="24">
        <v>23.120000000001301</v>
      </c>
      <c r="B1352" s="16">
        <v>21</v>
      </c>
    </row>
    <row r="1353" spans="1:2">
      <c r="A1353" s="24">
        <v>23.130000000001299</v>
      </c>
      <c r="B1353" s="16">
        <v>21</v>
      </c>
    </row>
    <row r="1354" spans="1:2">
      <c r="A1354" s="24">
        <v>23.140000000001301</v>
      </c>
      <c r="B1354" s="16">
        <v>21</v>
      </c>
    </row>
    <row r="1355" spans="1:2">
      <c r="A1355" s="24">
        <v>23.150000000001299</v>
      </c>
      <c r="B1355" s="16">
        <v>21</v>
      </c>
    </row>
    <row r="1356" spans="1:2">
      <c r="A1356" s="24">
        <v>23.1600000000013</v>
      </c>
      <c r="B1356" s="16">
        <v>21</v>
      </c>
    </row>
    <row r="1357" spans="1:2">
      <c r="A1357" s="24">
        <v>23.170000000001298</v>
      </c>
      <c r="B1357" s="16">
        <v>21</v>
      </c>
    </row>
    <row r="1358" spans="1:2">
      <c r="A1358" s="24">
        <v>23.1800000000013</v>
      </c>
      <c r="B1358" s="16">
        <v>21</v>
      </c>
    </row>
    <row r="1359" spans="1:2">
      <c r="A1359" s="24">
        <v>23.190000000001302</v>
      </c>
      <c r="B1359" s="16">
        <v>21</v>
      </c>
    </row>
    <row r="1360" spans="1:2">
      <c r="A1360" s="24">
        <v>23.2000000000013</v>
      </c>
      <c r="B1360" s="16">
        <v>21</v>
      </c>
    </row>
    <row r="1361" spans="1:2">
      <c r="A1361" s="24">
        <v>23.210000000001301</v>
      </c>
      <c r="B1361" s="16">
        <v>17</v>
      </c>
    </row>
    <row r="1362" spans="1:2">
      <c r="A1362" s="24">
        <v>23.220000000001299</v>
      </c>
      <c r="B1362" s="16">
        <v>17</v>
      </c>
    </row>
    <row r="1363" spans="1:2">
      <c r="A1363" s="24">
        <v>23.230000000001301</v>
      </c>
      <c r="B1363" s="16">
        <v>17</v>
      </c>
    </row>
    <row r="1364" spans="1:2">
      <c r="A1364" s="24">
        <v>23.240000000001299</v>
      </c>
      <c r="B1364" s="16">
        <v>17</v>
      </c>
    </row>
    <row r="1365" spans="1:2">
      <c r="A1365" s="24">
        <v>23.2500000000013</v>
      </c>
      <c r="B1365" s="16">
        <v>17</v>
      </c>
    </row>
    <row r="1366" spans="1:2">
      <c r="A1366" s="24">
        <v>23.260000000001298</v>
      </c>
      <c r="B1366" s="16">
        <v>17</v>
      </c>
    </row>
    <row r="1367" spans="1:2">
      <c r="A1367" s="24">
        <v>23.2700000000013</v>
      </c>
      <c r="B1367" s="16">
        <v>17</v>
      </c>
    </row>
    <row r="1368" spans="1:2">
      <c r="A1368" s="24">
        <v>23.280000000001301</v>
      </c>
      <c r="B1368" s="16">
        <v>17</v>
      </c>
    </row>
    <row r="1369" spans="1:2">
      <c r="A1369" s="24">
        <v>23.290000000001299</v>
      </c>
      <c r="B1369" s="16">
        <v>17</v>
      </c>
    </row>
    <row r="1370" spans="1:2">
      <c r="A1370" s="24">
        <v>23.300000000001301</v>
      </c>
      <c r="B1370" s="16">
        <v>17</v>
      </c>
    </row>
    <row r="1371" spans="1:2">
      <c r="A1371" s="24">
        <v>23.310000000001299</v>
      </c>
      <c r="B1371" s="16">
        <v>14</v>
      </c>
    </row>
    <row r="1372" spans="1:2">
      <c r="A1372" s="24">
        <v>23.320000000001301</v>
      </c>
      <c r="B1372" s="16">
        <v>14</v>
      </c>
    </row>
    <row r="1373" spans="1:2">
      <c r="A1373" s="24">
        <v>23.330000000001299</v>
      </c>
      <c r="B1373" s="16">
        <v>14</v>
      </c>
    </row>
    <row r="1374" spans="1:2">
      <c r="A1374" s="24">
        <v>23.3400000000013</v>
      </c>
      <c r="B1374" s="16">
        <v>14</v>
      </c>
    </row>
    <row r="1375" spans="1:2">
      <c r="A1375" s="24">
        <v>23.350000000001302</v>
      </c>
      <c r="B1375" s="16">
        <v>14</v>
      </c>
    </row>
    <row r="1376" spans="1:2">
      <c r="A1376" s="24">
        <v>23.3600000000013</v>
      </c>
      <c r="B1376" s="16">
        <v>14</v>
      </c>
    </row>
    <row r="1377" spans="1:2">
      <c r="A1377" s="24">
        <v>23.370000000001301</v>
      </c>
      <c r="B1377" s="16">
        <v>14</v>
      </c>
    </row>
    <row r="1378" spans="1:2">
      <c r="A1378" s="24">
        <v>23.380000000001299</v>
      </c>
      <c r="B1378" s="16">
        <v>14</v>
      </c>
    </row>
    <row r="1379" spans="1:2">
      <c r="A1379" s="24">
        <v>23.390000000001301</v>
      </c>
      <c r="B1379" s="16">
        <v>14</v>
      </c>
    </row>
    <row r="1380" spans="1:2">
      <c r="A1380" s="24">
        <v>23.400000000001299</v>
      </c>
      <c r="B1380" s="16">
        <v>14</v>
      </c>
    </row>
    <row r="1381" spans="1:2">
      <c r="A1381" s="24">
        <v>23.4100000000013</v>
      </c>
      <c r="B1381" s="16">
        <v>10</v>
      </c>
    </row>
    <row r="1382" spans="1:2">
      <c r="A1382" s="24">
        <v>23.420000000001401</v>
      </c>
      <c r="B1382" s="16">
        <v>10</v>
      </c>
    </row>
    <row r="1383" spans="1:2">
      <c r="A1383" s="24">
        <v>23.4300000000013</v>
      </c>
      <c r="B1383" s="16">
        <v>10</v>
      </c>
    </row>
    <row r="1384" spans="1:2">
      <c r="A1384" s="24">
        <v>23.440000000001302</v>
      </c>
      <c r="B1384" s="16">
        <v>10</v>
      </c>
    </row>
    <row r="1385" spans="1:2">
      <c r="A1385" s="24">
        <v>23.4500000000013</v>
      </c>
      <c r="B1385" s="16">
        <v>10</v>
      </c>
    </row>
    <row r="1386" spans="1:2">
      <c r="A1386" s="24">
        <v>23.460000000001401</v>
      </c>
      <c r="B1386" s="16">
        <v>10</v>
      </c>
    </row>
    <row r="1387" spans="1:2">
      <c r="A1387" s="24">
        <v>23.470000000001399</v>
      </c>
      <c r="B1387" s="16">
        <v>10</v>
      </c>
    </row>
    <row r="1388" spans="1:2">
      <c r="A1388" s="24">
        <v>23.4800000000014</v>
      </c>
      <c r="B1388" s="16">
        <v>10</v>
      </c>
    </row>
    <row r="1389" spans="1:2">
      <c r="A1389" s="24">
        <v>23.490000000001402</v>
      </c>
      <c r="B1389" s="16">
        <v>10</v>
      </c>
    </row>
    <row r="1390" spans="1:2">
      <c r="A1390" s="24">
        <v>23.5000000000014</v>
      </c>
      <c r="B1390" s="16">
        <v>10</v>
      </c>
    </row>
    <row r="1391" spans="1:2">
      <c r="A1391" s="24">
        <v>23.510000000001401</v>
      </c>
      <c r="B1391" s="16">
        <v>7</v>
      </c>
    </row>
    <row r="1392" spans="1:2">
      <c r="A1392" s="24">
        <v>23.520000000001399</v>
      </c>
      <c r="B1392" s="16">
        <v>7</v>
      </c>
    </row>
    <row r="1393" spans="1:2">
      <c r="A1393" s="24">
        <v>23.530000000001401</v>
      </c>
      <c r="B1393" s="16">
        <v>7</v>
      </c>
    </row>
    <row r="1394" spans="1:2">
      <c r="A1394" s="24">
        <v>23.540000000001399</v>
      </c>
      <c r="B1394" s="16">
        <v>7</v>
      </c>
    </row>
    <row r="1395" spans="1:2">
      <c r="A1395" s="24">
        <v>23.5500000000014</v>
      </c>
      <c r="B1395" s="16">
        <v>7</v>
      </c>
    </row>
    <row r="1396" spans="1:2">
      <c r="A1396" s="24">
        <v>23.560000000001398</v>
      </c>
      <c r="B1396" s="16">
        <v>7</v>
      </c>
    </row>
    <row r="1397" spans="1:2">
      <c r="A1397" s="24">
        <v>23.5700000000014</v>
      </c>
      <c r="B1397" s="16">
        <v>7</v>
      </c>
    </row>
    <row r="1398" spans="1:2">
      <c r="A1398" s="24">
        <v>23.580000000001402</v>
      </c>
      <c r="B1398" s="16">
        <v>7</v>
      </c>
    </row>
    <row r="1399" spans="1:2">
      <c r="A1399" s="24">
        <v>23.5900000000014</v>
      </c>
      <c r="B1399" s="16">
        <v>7</v>
      </c>
    </row>
    <row r="1400" spans="1:2">
      <c r="A1400" s="24">
        <v>23.600000000001401</v>
      </c>
      <c r="B1400" s="16">
        <v>7</v>
      </c>
    </row>
    <row r="1401" spans="1:2">
      <c r="A1401" s="24">
        <v>23.610000000001399</v>
      </c>
      <c r="B1401" s="16">
        <v>3</v>
      </c>
    </row>
    <row r="1402" spans="1:2">
      <c r="A1402" s="24">
        <v>23.620000000001401</v>
      </c>
      <c r="B1402" s="16">
        <v>3</v>
      </c>
    </row>
    <row r="1403" spans="1:2">
      <c r="A1403" s="24">
        <v>23.630000000001399</v>
      </c>
      <c r="B1403" s="16">
        <v>3</v>
      </c>
    </row>
    <row r="1404" spans="1:2">
      <c r="A1404" s="24">
        <v>23.6400000000014</v>
      </c>
      <c r="B1404" s="16">
        <v>3</v>
      </c>
    </row>
    <row r="1405" spans="1:2">
      <c r="A1405" s="24">
        <v>23.650000000001398</v>
      </c>
      <c r="B1405" s="16">
        <v>3</v>
      </c>
    </row>
    <row r="1406" spans="1:2">
      <c r="A1406" s="24">
        <v>23.6600000000014</v>
      </c>
      <c r="B1406" s="16">
        <v>3</v>
      </c>
    </row>
    <row r="1407" spans="1:2">
      <c r="A1407" s="24">
        <v>23.670000000001401</v>
      </c>
      <c r="B1407" s="16">
        <v>3</v>
      </c>
    </row>
    <row r="1408" spans="1:2">
      <c r="A1408" s="24">
        <v>23.680000000001399</v>
      </c>
      <c r="B1408" s="16">
        <v>3</v>
      </c>
    </row>
    <row r="1409" spans="1:2">
      <c r="A1409" s="24">
        <v>23.690000000001401</v>
      </c>
      <c r="B1409" s="16">
        <v>3</v>
      </c>
    </row>
    <row r="1410" spans="1:2">
      <c r="A1410" s="24">
        <v>23.700000000001399</v>
      </c>
      <c r="B1410" s="16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51A4-238B-4B22-9671-5E8C45027A26}">
  <dimension ref="A1:Z1233"/>
  <sheetViews>
    <sheetView topLeftCell="A1209" zoomScale="93" zoomScaleNormal="93" workbookViewId="0">
      <selection activeCell="BC77" sqref="BC77"/>
    </sheetView>
  </sheetViews>
  <sheetFormatPr defaultRowHeight="12"/>
  <cols>
    <col min="1" max="1" width="9.140625" style="144"/>
  </cols>
  <sheetData>
    <row r="1" spans="1:2">
      <c r="A1" s="144">
        <v>11</v>
      </c>
      <c r="B1">
        <v>1172</v>
      </c>
    </row>
    <row r="2" spans="1:2">
      <c r="A2" s="144">
        <v>11.01</v>
      </c>
      <c r="B2">
        <v>1171</v>
      </c>
    </row>
    <row r="3" spans="1:2">
      <c r="A3" s="144">
        <v>11.02</v>
      </c>
      <c r="B3">
        <v>1169</v>
      </c>
    </row>
    <row r="4" spans="1:2">
      <c r="A4" s="144">
        <v>11.03</v>
      </c>
      <c r="B4">
        <v>1168</v>
      </c>
    </row>
    <row r="5" spans="1:2">
      <c r="A5" s="144">
        <v>11.040000000000001</v>
      </c>
      <c r="B5">
        <v>1167</v>
      </c>
    </row>
    <row r="6" spans="1:2">
      <c r="A6" s="144">
        <v>11.05</v>
      </c>
      <c r="B6">
        <v>1165</v>
      </c>
    </row>
    <row r="7" spans="1:2">
      <c r="A7" s="144">
        <v>11.06</v>
      </c>
      <c r="B7">
        <v>1164</v>
      </c>
    </row>
    <row r="8" spans="1:2">
      <c r="A8" s="144">
        <v>11.07</v>
      </c>
      <c r="B8">
        <v>1163</v>
      </c>
    </row>
    <row r="9" spans="1:2">
      <c r="A9" s="144">
        <v>11.08</v>
      </c>
      <c r="B9">
        <v>1161</v>
      </c>
    </row>
    <row r="10" spans="1:2">
      <c r="A10" s="144">
        <v>11.09</v>
      </c>
      <c r="B10">
        <v>1160</v>
      </c>
    </row>
    <row r="11" spans="1:2">
      <c r="A11" s="144">
        <v>11.1</v>
      </c>
      <c r="B11">
        <v>1159</v>
      </c>
    </row>
    <row r="12" spans="1:2">
      <c r="A12" s="144">
        <v>11.11</v>
      </c>
      <c r="B12">
        <v>1157</v>
      </c>
    </row>
    <row r="13" spans="1:2">
      <c r="A13" s="144">
        <v>11.120000000000001</v>
      </c>
      <c r="B13">
        <v>1156</v>
      </c>
    </row>
    <row r="14" spans="1:2">
      <c r="A14" s="144">
        <v>11.13</v>
      </c>
      <c r="B14">
        <v>1155</v>
      </c>
    </row>
    <row r="15" spans="1:2">
      <c r="A15" s="144">
        <v>11.14</v>
      </c>
      <c r="B15">
        <v>1153</v>
      </c>
    </row>
    <row r="16" spans="1:2">
      <c r="A16" s="144">
        <v>11.15</v>
      </c>
      <c r="B16">
        <v>1152</v>
      </c>
    </row>
    <row r="17" spans="1:2">
      <c r="A17" s="144">
        <v>11.16</v>
      </c>
      <c r="B17">
        <v>1151</v>
      </c>
    </row>
    <row r="18" spans="1:2">
      <c r="A18" s="144">
        <v>11.17</v>
      </c>
      <c r="B18">
        <v>1149</v>
      </c>
    </row>
    <row r="19" spans="1:2">
      <c r="A19" s="144">
        <v>11.18</v>
      </c>
      <c r="B19">
        <v>1148</v>
      </c>
    </row>
    <row r="20" spans="1:2">
      <c r="A20" s="144">
        <v>11.19</v>
      </c>
      <c r="B20">
        <v>1147</v>
      </c>
    </row>
    <row r="21" spans="1:2">
      <c r="A21" s="144">
        <v>11.200000000000001</v>
      </c>
      <c r="B21">
        <v>1145</v>
      </c>
    </row>
    <row r="22" spans="1:2">
      <c r="A22" s="144">
        <v>11.21</v>
      </c>
      <c r="B22">
        <v>1144</v>
      </c>
    </row>
    <row r="23" spans="1:2">
      <c r="A23" s="144">
        <v>11.22</v>
      </c>
      <c r="B23">
        <v>1143</v>
      </c>
    </row>
    <row r="24" spans="1:2">
      <c r="A24" s="144">
        <v>11.23</v>
      </c>
      <c r="B24">
        <v>1141</v>
      </c>
    </row>
    <row r="25" spans="1:2">
      <c r="A25" s="144">
        <v>11.24</v>
      </c>
      <c r="B25">
        <v>1140</v>
      </c>
    </row>
    <row r="26" spans="1:2">
      <c r="A26" s="144">
        <v>11.25</v>
      </c>
      <c r="B26">
        <v>1139</v>
      </c>
    </row>
    <row r="27" spans="1:2">
      <c r="A27" s="144">
        <v>11.26</v>
      </c>
      <c r="B27">
        <v>1137</v>
      </c>
    </row>
    <row r="28" spans="1:2">
      <c r="A28" s="144">
        <v>11.27</v>
      </c>
      <c r="B28">
        <v>1136</v>
      </c>
    </row>
    <row r="29" spans="1:2">
      <c r="A29" s="144">
        <v>11.28</v>
      </c>
      <c r="B29">
        <v>1135</v>
      </c>
    </row>
    <row r="30" spans="1:2">
      <c r="A30" s="144">
        <v>11.290000000000001</v>
      </c>
      <c r="B30">
        <v>1133</v>
      </c>
    </row>
    <row r="31" spans="1:2">
      <c r="A31" s="144">
        <v>11.3</v>
      </c>
      <c r="B31">
        <v>1132</v>
      </c>
    </row>
    <row r="32" spans="1:2">
      <c r="A32" s="144">
        <v>11.31</v>
      </c>
      <c r="B32">
        <v>1131</v>
      </c>
    </row>
    <row r="33" spans="1:2">
      <c r="A33" s="144">
        <v>11.32</v>
      </c>
      <c r="B33">
        <v>1129</v>
      </c>
    </row>
    <row r="34" spans="1:2">
      <c r="A34" s="144">
        <v>11.33</v>
      </c>
      <c r="B34">
        <v>1128</v>
      </c>
    </row>
    <row r="35" spans="1:2">
      <c r="A35" s="144">
        <v>11.34</v>
      </c>
      <c r="B35">
        <v>1127</v>
      </c>
    </row>
    <row r="36" spans="1:2">
      <c r="A36" s="144">
        <v>11.35</v>
      </c>
      <c r="B36">
        <v>1125</v>
      </c>
    </row>
    <row r="37" spans="1:2">
      <c r="A37" s="144">
        <v>11.36</v>
      </c>
      <c r="B37">
        <v>1124</v>
      </c>
    </row>
    <row r="38" spans="1:2">
      <c r="A38" s="144">
        <v>11.370000000000001</v>
      </c>
      <c r="B38">
        <v>1123</v>
      </c>
    </row>
    <row r="39" spans="1:2">
      <c r="A39" s="144">
        <v>11.38</v>
      </c>
      <c r="B39">
        <v>1121</v>
      </c>
    </row>
    <row r="40" spans="1:2">
      <c r="A40" s="144">
        <v>11.39</v>
      </c>
      <c r="B40">
        <v>1120</v>
      </c>
    </row>
    <row r="41" spans="1:2">
      <c r="A41" s="144">
        <v>11.4</v>
      </c>
      <c r="B41">
        <v>1119</v>
      </c>
    </row>
    <row r="42" spans="1:2">
      <c r="A42" s="144">
        <v>11.41</v>
      </c>
      <c r="B42">
        <v>1117</v>
      </c>
    </row>
    <row r="43" spans="1:2">
      <c r="A43" s="144">
        <v>11.42</v>
      </c>
      <c r="B43">
        <v>1116</v>
      </c>
    </row>
    <row r="44" spans="1:2">
      <c r="A44" s="144">
        <v>11.43</v>
      </c>
      <c r="B44">
        <v>1115</v>
      </c>
    </row>
    <row r="45" spans="1:2">
      <c r="A45" s="144">
        <v>11.44</v>
      </c>
      <c r="B45">
        <v>1114</v>
      </c>
    </row>
    <row r="46" spans="1:2">
      <c r="A46" s="144">
        <v>11.450000000000001</v>
      </c>
      <c r="B46">
        <v>1112</v>
      </c>
    </row>
    <row r="47" spans="1:2">
      <c r="A47" s="144">
        <v>11.46</v>
      </c>
      <c r="B47">
        <v>1111</v>
      </c>
    </row>
    <row r="48" spans="1:2">
      <c r="A48" s="144">
        <v>11.47</v>
      </c>
      <c r="B48">
        <v>1110</v>
      </c>
    </row>
    <row r="49" spans="1:2">
      <c r="A49" s="144">
        <v>11.48</v>
      </c>
      <c r="B49">
        <v>1108</v>
      </c>
    </row>
    <row r="50" spans="1:2">
      <c r="A50" s="144">
        <v>11.49</v>
      </c>
      <c r="B50">
        <v>1107</v>
      </c>
    </row>
    <row r="51" spans="1:2">
      <c r="A51" s="144">
        <v>11.5</v>
      </c>
      <c r="B51">
        <v>1106</v>
      </c>
    </row>
    <row r="52" spans="1:2">
      <c r="A52" s="144">
        <v>11.51</v>
      </c>
      <c r="B52">
        <v>1104</v>
      </c>
    </row>
    <row r="53" spans="1:2">
      <c r="A53" s="144">
        <v>11.52</v>
      </c>
      <c r="B53">
        <v>1103</v>
      </c>
    </row>
    <row r="54" spans="1:2">
      <c r="A54" s="144">
        <v>11.53</v>
      </c>
      <c r="B54">
        <v>1102</v>
      </c>
    </row>
    <row r="55" spans="1:2">
      <c r="A55" s="144">
        <v>11.540000000000001</v>
      </c>
      <c r="B55">
        <v>1100</v>
      </c>
    </row>
    <row r="56" spans="1:2">
      <c r="A56" s="144">
        <v>11.55</v>
      </c>
      <c r="B56">
        <v>1099</v>
      </c>
    </row>
    <row r="57" spans="1:2">
      <c r="A57" s="144">
        <v>11.56</v>
      </c>
      <c r="B57">
        <v>1098</v>
      </c>
    </row>
    <row r="58" spans="1:2">
      <c r="A58" s="144">
        <v>11.57</v>
      </c>
      <c r="B58">
        <v>1097</v>
      </c>
    </row>
    <row r="59" spans="1:2">
      <c r="A59" s="144">
        <v>11.58</v>
      </c>
      <c r="B59">
        <v>1095</v>
      </c>
    </row>
    <row r="60" spans="1:2">
      <c r="A60" s="144">
        <v>11.59</v>
      </c>
      <c r="B60">
        <v>1094</v>
      </c>
    </row>
    <row r="61" spans="1:2">
      <c r="A61" s="144">
        <v>11.6</v>
      </c>
      <c r="B61">
        <v>1093</v>
      </c>
    </row>
    <row r="62" spans="1:2">
      <c r="A62" s="144">
        <v>11.61</v>
      </c>
      <c r="B62">
        <v>1091</v>
      </c>
    </row>
    <row r="63" spans="1:2">
      <c r="A63" s="144">
        <v>11.620000000000001</v>
      </c>
      <c r="B63">
        <v>1090</v>
      </c>
    </row>
    <row r="64" spans="1:2">
      <c r="A64" s="144">
        <v>11.63</v>
      </c>
      <c r="B64">
        <v>1089</v>
      </c>
    </row>
    <row r="65" spans="1:26">
      <c r="A65" s="144">
        <v>11.64</v>
      </c>
      <c r="B65">
        <v>1087</v>
      </c>
    </row>
    <row r="66" spans="1:26">
      <c r="A66" s="144">
        <v>11.65</v>
      </c>
      <c r="B66">
        <v>1086</v>
      </c>
    </row>
    <row r="67" spans="1:26">
      <c r="A67" s="144">
        <v>11.66</v>
      </c>
      <c r="B67">
        <v>1085</v>
      </c>
    </row>
    <row r="68" spans="1:26">
      <c r="A68" s="144">
        <v>11.67</v>
      </c>
      <c r="B68">
        <v>1083</v>
      </c>
    </row>
    <row r="69" spans="1:26">
      <c r="A69" s="144">
        <v>11.68</v>
      </c>
      <c r="B69">
        <v>1082</v>
      </c>
    </row>
    <row r="70" spans="1:26">
      <c r="A70" s="144">
        <v>11.69</v>
      </c>
      <c r="B70">
        <v>1081</v>
      </c>
    </row>
    <row r="71" spans="1:26">
      <c r="A71" s="144">
        <v>11.700000000000001</v>
      </c>
      <c r="B71">
        <v>1080</v>
      </c>
    </row>
    <row r="72" spans="1:26">
      <c r="A72" s="144">
        <v>11.71</v>
      </c>
      <c r="B72">
        <v>1078</v>
      </c>
    </row>
    <row r="73" spans="1:26">
      <c r="A73" s="144">
        <v>11.72</v>
      </c>
      <c r="B73">
        <v>1077</v>
      </c>
    </row>
    <row r="74" spans="1:26">
      <c r="A74" s="144">
        <v>11.73</v>
      </c>
      <c r="B74">
        <v>1076</v>
      </c>
    </row>
    <row r="75" spans="1:26">
      <c r="A75" s="144">
        <v>11.74</v>
      </c>
      <c r="B75">
        <v>1074</v>
      </c>
    </row>
    <row r="76" spans="1:26">
      <c r="A76" s="144">
        <v>11.75</v>
      </c>
      <c r="B76">
        <v>1073</v>
      </c>
      <c r="Y76">
        <v>23.34</v>
      </c>
      <c r="Z76">
        <v>78</v>
      </c>
    </row>
    <row r="77" spans="1:26">
      <c r="A77" s="144">
        <v>11.76</v>
      </c>
      <c r="B77">
        <v>1072</v>
      </c>
      <c r="Y77">
        <v>23.37</v>
      </c>
      <c r="Z77">
        <v>77</v>
      </c>
    </row>
    <row r="78" spans="1:26">
      <c r="A78" s="144">
        <v>11.77</v>
      </c>
      <c r="B78">
        <v>1071</v>
      </c>
      <c r="Y78">
        <v>23.39</v>
      </c>
      <c r="Z78">
        <v>76</v>
      </c>
    </row>
    <row r="79" spans="1:26">
      <c r="A79" s="144">
        <v>11.78</v>
      </c>
      <c r="B79">
        <v>1069</v>
      </c>
      <c r="Y79">
        <v>23.42</v>
      </c>
      <c r="Z79">
        <v>75</v>
      </c>
    </row>
    <row r="80" spans="1:26">
      <c r="A80" s="144">
        <v>11.790000000000001</v>
      </c>
      <c r="B80">
        <v>1068</v>
      </c>
      <c r="Y80">
        <v>23.44</v>
      </c>
      <c r="Z80">
        <v>74</v>
      </c>
    </row>
    <row r="81" spans="1:26">
      <c r="A81" s="144">
        <v>11.8</v>
      </c>
      <c r="B81">
        <v>1067</v>
      </c>
      <c r="Y81">
        <v>23.47</v>
      </c>
      <c r="Z81">
        <v>73</v>
      </c>
    </row>
    <row r="82" spans="1:26">
      <c r="A82" s="144">
        <v>11.81</v>
      </c>
      <c r="B82">
        <v>1065</v>
      </c>
      <c r="Y82">
        <v>23.5</v>
      </c>
      <c r="Z82">
        <v>72</v>
      </c>
    </row>
    <row r="83" spans="1:26">
      <c r="A83" s="144">
        <v>11.82</v>
      </c>
      <c r="B83">
        <v>1064</v>
      </c>
      <c r="Y83">
        <v>23.52</v>
      </c>
      <c r="Z83">
        <v>71</v>
      </c>
    </row>
    <row r="84" spans="1:26">
      <c r="A84" s="144">
        <v>11.83</v>
      </c>
      <c r="B84">
        <v>1063</v>
      </c>
      <c r="Y84">
        <v>23.55</v>
      </c>
      <c r="Z84">
        <v>70</v>
      </c>
    </row>
    <row r="85" spans="1:26">
      <c r="A85" s="144">
        <v>11.84</v>
      </c>
      <c r="B85">
        <v>1062</v>
      </c>
      <c r="Y85">
        <v>23.58</v>
      </c>
      <c r="Z85">
        <v>69</v>
      </c>
    </row>
    <row r="86" spans="1:26">
      <c r="A86" s="144">
        <v>11.85</v>
      </c>
      <c r="B86">
        <v>1060</v>
      </c>
      <c r="Y86">
        <v>23.6</v>
      </c>
      <c r="Z86">
        <v>68</v>
      </c>
    </row>
    <row r="87" spans="1:26">
      <c r="A87" s="144">
        <v>11.86</v>
      </c>
      <c r="B87">
        <v>1059</v>
      </c>
      <c r="Y87">
        <v>23.63</v>
      </c>
      <c r="Z87">
        <v>67</v>
      </c>
    </row>
    <row r="88" spans="1:26">
      <c r="A88" s="144">
        <v>11.870000000000001</v>
      </c>
      <c r="B88">
        <v>1058</v>
      </c>
      <c r="Y88">
        <v>23.66</v>
      </c>
      <c r="Z88">
        <v>66</v>
      </c>
    </row>
    <row r="89" spans="1:26">
      <c r="A89" s="144">
        <v>11.88</v>
      </c>
      <c r="B89">
        <v>1056</v>
      </c>
      <c r="Y89">
        <v>23.69</v>
      </c>
      <c r="Z89">
        <v>65</v>
      </c>
    </row>
    <row r="90" spans="1:26">
      <c r="A90" s="144">
        <v>11.89</v>
      </c>
      <c r="B90">
        <v>1055</v>
      </c>
      <c r="Y90">
        <v>23.72</v>
      </c>
      <c r="Z90">
        <v>64</v>
      </c>
    </row>
    <row r="91" spans="1:26">
      <c r="A91" s="144">
        <v>11.9</v>
      </c>
      <c r="B91">
        <v>1054</v>
      </c>
      <c r="Y91">
        <v>23.74</v>
      </c>
      <c r="Z91">
        <v>63</v>
      </c>
    </row>
    <row r="92" spans="1:26">
      <c r="A92" s="144">
        <v>11.91</v>
      </c>
      <c r="B92">
        <v>1053</v>
      </c>
      <c r="Y92">
        <v>23.77</v>
      </c>
      <c r="Z92">
        <v>62</v>
      </c>
    </row>
    <row r="93" spans="1:26">
      <c r="A93" s="144">
        <v>11.92</v>
      </c>
      <c r="B93">
        <v>1051</v>
      </c>
      <c r="Y93">
        <v>23.8</v>
      </c>
      <c r="Z93">
        <v>61</v>
      </c>
    </row>
    <row r="94" spans="1:26">
      <c r="A94" s="144">
        <v>11.93</v>
      </c>
      <c r="B94">
        <v>1050</v>
      </c>
      <c r="Y94">
        <v>23.83</v>
      </c>
      <c r="Z94">
        <v>60</v>
      </c>
    </row>
    <row r="95" spans="1:26">
      <c r="A95" s="144">
        <v>11.94</v>
      </c>
      <c r="B95">
        <v>1049</v>
      </c>
      <c r="Y95">
        <v>23.86</v>
      </c>
      <c r="Z95">
        <v>59</v>
      </c>
    </row>
    <row r="96" spans="1:26">
      <c r="A96" s="144">
        <v>11.950000000000001</v>
      </c>
      <c r="B96">
        <v>1047</v>
      </c>
      <c r="Y96">
        <v>23.89</v>
      </c>
      <c r="Z96">
        <v>58</v>
      </c>
    </row>
    <row r="97" spans="1:26">
      <c r="A97" s="144">
        <v>11.96</v>
      </c>
      <c r="B97">
        <v>1046</v>
      </c>
      <c r="Y97">
        <v>23.92</v>
      </c>
      <c r="Z97">
        <v>57</v>
      </c>
    </row>
    <row r="98" spans="1:26">
      <c r="A98" s="144">
        <v>11.97</v>
      </c>
      <c r="B98">
        <v>1045</v>
      </c>
      <c r="Y98">
        <v>23.95</v>
      </c>
      <c r="Z98">
        <v>56</v>
      </c>
    </row>
    <row r="99" spans="1:26">
      <c r="A99" s="144">
        <v>11.98</v>
      </c>
      <c r="B99">
        <v>1044</v>
      </c>
      <c r="Y99">
        <v>23.98</v>
      </c>
      <c r="Z99">
        <v>55</v>
      </c>
    </row>
    <row r="100" spans="1:26">
      <c r="A100" s="144">
        <v>11.99</v>
      </c>
      <c r="B100">
        <v>1042</v>
      </c>
      <c r="Y100">
        <v>24.01</v>
      </c>
      <c r="Z100">
        <v>54</v>
      </c>
    </row>
    <row r="101" spans="1:26">
      <c r="A101" s="144">
        <v>12</v>
      </c>
      <c r="B101">
        <v>1041</v>
      </c>
      <c r="Y101">
        <v>24.04</v>
      </c>
      <c r="Z101">
        <v>53</v>
      </c>
    </row>
    <row r="102" spans="1:26">
      <c r="A102" s="144">
        <v>12.01</v>
      </c>
      <c r="B102">
        <v>1040</v>
      </c>
      <c r="Y102">
        <v>24.07</v>
      </c>
      <c r="Z102">
        <v>52</v>
      </c>
    </row>
    <row r="103" spans="1:26">
      <c r="A103" s="144">
        <v>12.02</v>
      </c>
      <c r="B103">
        <v>1039</v>
      </c>
      <c r="Y103">
        <v>24.1</v>
      </c>
      <c r="Z103">
        <v>51</v>
      </c>
    </row>
    <row r="104" spans="1:26">
      <c r="A104" s="144">
        <v>12.030000000000001</v>
      </c>
      <c r="B104">
        <v>1037</v>
      </c>
      <c r="Y104">
        <v>24.13</v>
      </c>
      <c r="Z104">
        <v>50</v>
      </c>
    </row>
    <row r="105" spans="1:26">
      <c r="A105" s="144">
        <v>12.040000000000001</v>
      </c>
      <c r="B105">
        <v>1036</v>
      </c>
      <c r="Y105">
        <v>24.16</v>
      </c>
      <c r="Z105">
        <v>49</v>
      </c>
    </row>
    <row r="106" spans="1:26">
      <c r="A106" s="144">
        <v>12.05</v>
      </c>
      <c r="B106">
        <v>1035</v>
      </c>
      <c r="Y106">
        <v>24.19</v>
      </c>
      <c r="Z106">
        <v>48</v>
      </c>
    </row>
    <row r="107" spans="1:26">
      <c r="A107" s="144">
        <v>12.06</v>
      </c>
      <c r="B107">
        <v>1033</v>
      </c>
      <c r="Y107">
        <v>24.22</v>
      </c>
      <c r="Z107">
        <v>47</v>
      </c>
    </row>
    <row r="108" spans="1:26">
      <c r="A108" s="144">
        <v>12.07</v>
      </c>
      <c r="B108">
        <v>1032</v>
      </c>
      <c r="Y108">
        <v>24.26</v>
      </c>
      <c r="Z108">
        <v>46</v>
      </c>
    </row>
    <row r="109" spans="1:26">
      <c r="A109" s="144">
        <v>12.08</v>
      </c>
      <c r="B109">
        <v>1031</v>
      </c>
      <c r="Y109">
        <v>24.29</v>
      </c>
      <c r="Z109">
        <v>45</v>
      </c>
    </row>
    <row r="110" spans="1:26">
      <c r="A110" s="144">
        <v>12.09</v>
      </c>
      <c r="B110">
        <v>1030</v>
      </c>
      <c r="Y110">
        <v>24.32</v>
      </c>
      <c r="Z110">
        <v>44</v>
      </c>
    </row>
    <row r="111" spans="1:26">
      <c r="A111" s="144">
        <v>12.1</v>
      </c>
      <c r="B111">
        <v>1028</v>
      </c>
      <c r="Y111">
        <v>24.35</v>
      </c>
      <c r="Z111">
        <v>43</v>
      </c>
    </row>
    <row r="112" spans="1:26">
      <c r="A112" s="144">
        <v>12.11</v>
      </c>
      <c r="B112">
        <v>1027</v>
      </c>
      <c r="Y112">
        <v>24.39</v>
      </c>
      <c r="Z112">
        <v>42</v>
      </c>
    </row>
    <row r="113" spans="1:26">
      <c r="A113" s="144">
        <v>12.120000000000001</v>
      </c>
      <c r="B113">
        <v>1026</v>
      </c>
      <c r="Y113">
        <v>24.42</v>
      </c>
      <c r="Z113">
        <v>41</v>
      </c>
    </row>
    <row r="114" spans="1:26">
      <c r="A114" s="144">
        <v>12.13</v>
      </c>
      <c r="B114">
        <v>1025</v>
      </c>
      <c r="Y114">
        <v>24.46</v>
      </c>
      <c r="Z114">
        <v>40</v>
      </c>
    </row>
    <row r="115" spans="1:26">
      <c r="A115" s="144">
        <v>12.14</v>
      </c>
      <c r="B115">
        <v>1023</v>
      </c>
      <c r="Y115">
        <v>24.49</v>
      </c>
      <c r="Z115">
        <v>39</v>
      </c>
    </row>
    <row r="116" spans="1:26">
      <c r="A116" s="144">
        <v>12.15</v>
      </c>
      <c r="B116">
        <v>1022</v>
      </c>
      <c r="Y116">
        <v>24.53</v>
      </c>
      <c r="Z116">
        <v>38</v>
      </c>
    </row>
    <row r="117" spans="1:26">
      <c r="A117" s="144">
        <v>12.16</v>
      </c>
      <c r="B117">
        <v>1021</v>
      </c>
      <c r="Y117">
        <v>24.56</v>
      </c>
      <c r="Z117">
        <v>37</v>
      </c>
    </row>
    <row r="118" spans="1:26">
      <c r="A118" s="144">
        <v>12.17</v>
      </c>
      <c r="B118">
        <v>1020</v>
      </c>
      <c r="Y118">
        <v>24.6</v>
      </c>
      <c r="Z118">
        <v>36</v>
      </c>
    </row>
    <row r="119" spans="1:26">
      <c r="A119" s="144">
        <v>12.18</v>
      </c>
      <c r="B119">
        <v>1018</v>
      </c>
      <c r="Y119">
        <v>24.63</v>
      </c>
      <c r="Z119">
        <v>35</v>
      </c>
    </row>
    <row r="120" spans="1:26">
      <c r="A120" s="144">
        <v>12.19</v>
      </c>
      <c r="B120">
        <v>1017</v>
      </c>
      <c r="Y120">
        <v>24.67</v>
      </c>
      <c r="Z120">
        <v>34</v>
      </c>
    </row>
    <row r="121" spans="1:26">
      <c r="A121" s="144">
        <v>12.200000000000001</v>
      </c>
      <c r="B121">
        <v>1016</v>
      </c>
      <c r="Y121">
        <v>24.71</v>
      </c>
      <c r="Z121">
        <v>33</v>
      </c>
    </row>
    <row r="122" spans="1:26">
      <c r="A122" s="144">
        <v>12.21</v>
      </c>
      <c r="B122">
        <v>1014</v>
      </c>
      <c r="Y122">
        <v>24.75</v>
      </c>
      <c r="Z122">
        <v>32</v>
      </c>
    </row>
    <row r="123" spans="1:26">
      <c r="A123" s="144">
        <v>12.22</v>
      </c>
      <c r="B123">
        <v>1013</v>
      </c>
      <c r="Y123">
        <v>24.79</v>
      </c>
      <c r="Z123">
        <v>31</v>
      </c>
    </row>
    <row r="124" spans="1:26">
      <c r="A124" s="144">
        <v>12.23</v>
      </c>
      <c r="B124">
        <v>1012</v>
      </c>
      <c r="Y124">
        <v>24.82</v>
      </c>
      <c r="Z124">
        <v>30</v>
      </c>
    </row>
    <row r="125" spans="1:26">
      <c r="A125" s="144">
        <v>12.24</v>
      </c>
      <c r="B125">
        <v>1011</v>
      </c>
      <c r="Y125">
        <v>24.86</v>
      </c>
      <c r="Z125">
        <v>29</v>
      </c>
    </row>
    <row r="126" spans="1:26">
      <c r="A126" s="144">
        <v>12.25</v>
      </c>
      <c r="B126">
        <v>1009</v>
      </c>
      <c r="Y126">
        <v>24.9</v>
      </c>
      <c r="Z126">
        <v>28</v>
      </c>
    </row>
    <row r="127" spans="1:26">
      <c r="A127" s="144">
        <v>12.26</v>
      </c>
      <c r="B127">
        <v>1008</v>
      </c>
      <c r="Y127">
        <v>24.95</v>
      </c>
      <c r="Z127">
        <v>27</v>
      </c>
    </row>
    <row r="128" spans="1:26">
      <c r="A128" s="144">
        <v>12.27</v>
      </c>
      <c r="B128">
        <v>1007</v>
      </c>
      <c r="Y128">
        <v>24.99</v>
      </c>
      <c r="Z128">
        <v>26</v>
      </c>
    </row>
    <row r="129" spans="1:26">
      <c r="A129" s="144">
        <v>12.280000000000001</v>
      </c>
      <c r="B129">
        <v>1006</v>
      </c>
      <c r="Y129">
        <v>25.03</v>
      </c>
      <c r="Z129">
        <v>25</v>
      </c>
    </row>
    <row r="130" spans="1:26">
      <c r="A130" s="144">
        <v>12.290000000000001</v>
      </c>
      <c r="B130">
        <v>1004</v>
      </c>
      <c r="Y130">
        <v>25.07</v>
      </c>
      <c r="Z130">
        <v>24</v>
      </c>
    </row>
    <row r="131" spans="1:26">
      <c r="A131" s="144">
        <v>12.3</v>
      </c>
      <c r="B131">
        <v>1003</v>
      </c>
      <c r="Y131">
        <v>25.12</v>
      </c>
      <c r="Z131">
        <v>23</v>
      </c>
    </row>
    <row r="132" spans="1:26">
      <c r="A132" s="144">
        <v>12.31</v>
      </c>
      <c r="B132">
        <v>1002</v>
      </c>
      <c r="Y132">
        <v>25.16</v>
      </c>
      <c r="Z132">
        <v>22</v>
      </c>
    </row>
    <row r="133" spans="1:26">
      <c r="A133" s="144">
        <v>12.32</v>
      </c>
      <c r="B133">
        <v>1001</v>
      </c>
      <c r="Y133">
        <v>25.21</v>
      </c>
      <c r="Z133">
        <v>21</v>
      </c>
    </row>
    <row r="134" spans="1:26">
      <c r="A134" s="144">
        <v>12.33</v>
      </c>
      <c r="B134">
        <v>999</v>
      </c>
      <c r="Y134">
        <v>25.25</v>
      </c>
      <c r="Z134">
        <v>20</v>
      </c>
    </row>
    <row r="135" spans="1:26">
      <c r="A135" s="144">
        <v>12.34</v>
      </c>
      <c r="B135">
        <v>998</v>
      </c>
      <c r="Y135">
        <v>25.3</v>
      </c>
      <c r="Z135">
        <v>19</v>
      </c>
    </row>
    <row r="136" spans="1:26">
      <c r="A136" s="144">
        <v>12.35</v>
      </c>
      <c r="B136">
        <v>997</v>
      </c>
      <c r="Y136">
        <v>25.35</v>
      </c>
      <c r="Z136">
        <v>18</v>
      </c>
    </row>
    <row r="137" spans="1:26">
      <c r="A137" s="144">
        <v>12.36</v>
      </c>
      <c r="B137">
        <v>996</v>
      </c>
      <c r="Y137">
        <v>25.4</v>
      </c>
      <c r="Z137">
        <v>17</v>
      </c>
    </row>
    <row r="138" spans="1:26">
      <c r="A138" s="144">
        <v>12.370000000000001</v>
      </c>
      <c r="B138">
        <v>994</v>
      </c>
      <c r="Y138">
        <v>25.45</v>
      </c>
      <c r="Z138">
        <v>16</v>
      </c>
    </row>
    <row r="139" spans="1:26">
      <c r="A139" s="144">
        <v>12.38</v>
      </c>
      <c r="B139">
        <v>993</v>
      </c>
      <c r="Y139">
        <v>25.51</v>
      </c>
      <c r="Z139">
        <v>15</v>
      </c>
    </row>
    <row r="140" spans="1:26">
      <c r="A140" s="144">
        <v>12.39</v>
      </c>
      <c r="B140">
        <v>992</v>
      </c>
      <c r="Y140">
        <v>25.56</v>
      </c>
      <c r="Z140">
        <v>14</v>
      </c>
    </row>
    <row r="141" spans="1:26">
      <c r="A141" s="144">
        <v>12.4</v>
      </c>
      <c r="B141">
        <v>991</v>
      </c>
      <c r="Y141">
        <v>25.62</v>
      </c>
      <c r="Z141">
        <v>13</v>
      </c>
    </row>
    <row r="142" spans="1:26">
      <c r="A142" s="144">
        <v>12.41</v>
      </c>
      <c r="B142">
        <v>989</v>
      </c>
      <c r="Y142">
        <v>25.68</v>
      </c>
      <c r="Z142">
        <v>12</v>
      </c>
    </row>
    <row r="143" spans="1:26">
      <c r="A143" s="144">
        <v>12.42</v>
      </c>
      <c r="B143">
        <v>988</v>
      </c>
      <c r="Y143">
        <v>25.74</v>
      </c>
      <c r="Z143">
        <v>11</v>
      </c>
    </row>
    <row r="144" spans="1:26">
      <c r="A144" s="144">
        <v>12.43</v>
      </c>
      <c r="B144">
        <v>987</v>
      </c>
      <c r="Y144">
        <v>25.8</v>
      </c>
      <c r="Z144">
        <v>10</v>
      </c>
    </row>
    <row r="145" spans="1:26">
      <c r="A145" s="144">
        <v>12.44</v>
      </c>
      <c r="B145">
        <v>986</v>
      </c>
      <c r="Y145">
        <v>25.87</v>
      </c>
      <c r="Z145">
        <v>9</v>
      </c>
    </row>
    <row r="146" spans="1:26">
      <c r="A146" s="144">
        <v>12.450000000000001</v>
      </c>
      <c r="B146">
        <v>984</v>
      </c>
      <c r="Y146">
        <v>25.94</v>
      </c>
      <c r="Z146">
        <v>8</v>
      </c>
    </row>
    <row r="147" spans="1:26">
      <c r="A147" s="144">
        <v>12.46</v>
      </c>
      <c r="B147">
        <v>983</v>
      </c>
      <c r="Y147">
        <v>26.01</v>
      </c>
      <c r="Z147">
        <v>7</v>
      </c>
    </row>
    <row r="148" spans="1:26">
      <c r="A148" s="144">
        <v>12.47</v>
      </c>
      <c r="B148">
        <v>982</v>
      </c>
      <c r="Y148">
        <v>26.09</v>
      </c>
      <c r="Z148">
        <v>6</v>
      </c>
    </row>
    <row r="149" spans="1:26">
      <c r="A149" s="144">
        <v>12.48</v>
      </c>
      <c r="B149">
        <v>981</v>
      </c>
      <c r="Y149">
        <v>26.18</v>
      </c>
      <c r="Z149">
        <v>5</v>
      </c>
    </row>
    <row r="150" spans="1:26">
      <c r="A150" s="144">
        <v>12.49</v>
      </c>
      <c r="B150">
        <v>979</v>
      </c>
      <c r="Y150">
        <v>26.27</v>
      </c>
      <c r="Z150">
        <v>4</v>
      </c>
    </row>
    <row r="151" spans="1:26">
      <c r="A151" s="144">
        <v>12.5</v>
      </c>
      <c r="B151">
        <v>978</v>
      </c>
      <c r="Y151">
        <v>26.38</v>
      </c>
      <c r="Z151">
        <v>3</v>
      </c>
    </row>
    <row r="152" spans="1:26">
      <c r="A152" s="144">
        <v>12.51</v>
      </c>
      <c r="B152">
        <v>977</v>
      </c>
      <c r="Y152">
        <v>26.5</v>
      </c>
      <c r="Z152">
        <v>2</v>
      </c>
    </row>
    <row r="153" spans="1:26">
      <c r="A153" s="144">
        <v>12.52</v>
      </c>
      <c r="B153">
        <v>976</v>
      </c>
      <c r="Y153">
        <v>26.65</v>
      </c>
      <c r="Z153">
        <v>1</v>
      </c>
    </row>
    <row r="154" spans="1:26">
      <c r="A154" s="144">
        <v>12.530000000000001</v>
      </c>
      <c r="B154">
        <v>975</v>
      </c>
    </row>
    <row r="155" spans="1:26">
      <c r="A155" s="144">
        <v>12.540000000000001</v>
      </c>
      <c r="B155">
        <v>973</v>
      </c>
    </row>
    <row r="156" spans="1:26">
      <c r="A156" s="144">
        <v>12.55</v>
      </c>
      <c r="B156">
        <v>972</v>
      </c>
    </row>
    <row r="157" spans="1:26">
      <c r="A157" s="144">
        <v>12.56</v>
      </c>
      <c r="B157">
        <v>971</v>
      </c>
    </row>
    <row r="158" spans="1:26">
      <c r="A158" s="144">
        <v>12.57</v>
      </c>
      <c r="B158">
        <v>970</v>
      </c>
    </row>
    <row r="159" spans="1:26">
      <c r="A159" s="144">
        <v>12.58</v>
      </c>
      <c r="B159">
        <v>968</v>
      </c>
    </row>
    <row r="160" spans="1:26">
      <c r="A160" s="144">
        <v>12.59</v>
      </c>
      <c r="B160">
        <v>967</v>
      </c>
    </row>
    <row r="161" spans="1:2">
      <c r="A161" s="144">
        <v>12.6</v>
      </c>
      <c r="B161">
        <v>966</v>
      </c>
    </row>
    <row r="162" spans="1:2">
      <c r="A162" s="144">
        <v>12.61</v>
      </c>
      <c r="B162">
        <v>965</v>
      </c>
    </row>
    <row r="163" spans="1:2">
      <c r="A163" s="144">
        <v>12.620000000000001</v>
      </c>
      <c r="B163">
        <v>963</v>
      </c>
    </row>
    <row r="164" spans="1:2">
      <c r="A164" s="144">
        <v>12.63</v>
      </c>
      <c r="B164">
        <v>962</v>
      </c>
    </row>
    <row r="165" spans="1:2">
      <c r="A165" s="144">
        <v>12.64</v>
      </c>
      <c r="B165">
        <v>961</v>
      </c>
    </row>
    <row r="166" spans="1:2">
      <c r="A166" s="144">
        <v>12.65</v>
      </c>
      <c r="B166">
        <v>960</v>
      </c>
    </row>
    <row r="167" spans="1:2">
      <c r="A167" s="144">
        <v>12.66</v>
      </c>
      <c r="B167">
        <v>959</v>
      </c>
    </row>
    <row r="168" spans="1:2">
      <c r="A168" s="144">
        <v>12.67</v>
      </c>
      <c r="B168">
        <v>957</v>
      </c>
    </row>
    <row r="169" spans="1:2">
      <c r="A169" s="144">
        <v>12.68</v>
      </c>
      <c r="B169">
        <v>956</v>
      </c>
    </row>
    <row r="170" spans="1:2">
      <c r="A170" s="144">
        <v>12.69</v>
      </c>
      <c r="B170">
        <v>955</v>
      </c>
    </row>
    <row r="171" spans="1:2">
      <c r="A171" s="144">
        <v>12.700000000000001</v>
      </c>
      <c r="B171">
        <v>954</v>
      </c>
    </row>
    <row r="172" spans="1:2">
      <c r="A172" s="144">
        <v>12.71</v>
      </c>
      <c r="B172">
        <v>952</v>
      </c>
    </row>
    <row r="173" spans="1:2">
      <c r="A173" s="144">
        <v>12.72</v>
      </c>
      <c r="B173">
        <v>951</v>
      </c>
    </row>
    <row r="174" spans="1:2">
      <c r="A174" s="144">
        <v>12.73</v>
      </c>
      <c r="B174">
        <v>950</v>
      </c>
    </row>
    <row r="175" spans="1:2">
      <c r="A175" s="144">
        <v>12.74</v>
      </c>
      <c r="B175">
        <v>949</v>
      </c>
    </row>
    <row r="176" spans="1:2">
      <c r="A176" s="144">
        <v>12.75</v>
      </c>
      <c r="B176">
        <v>948</v>
      </c>
    </row>
    <row r="177" spans="1:2">
      <c r="A177" s="144">
        <v>12.76</v>
      </c>
      <c r="B177">
        <v>946</v>
      </c>
    </row>
    <row r="178" spans="1:2">
      <c r="A178" s="144">
        <v>12.77</v>
      </c>
      <c r="B178">
        <v>945</v>
      </c>
    </row>
    <row r="179" spans="1:2">
      <c r="A179" s="144">
        <v>12.780000000000001</v>
      </c>
      <c r="B179">
        <v>944</v>
      </c>
    </row>
    <row r="180" spans="1:2">
      <c r="A180" s="144">
        <v>12.790000000000001</v>
      </c>
      <c r="B180">
        <v>943</v>
      </c>
    </row>
    <row r="181" spans="1:2">
      <c r="A181" s="144">
        <v>12.8</v>
      </c>
      <c r="B181">
        <v>941</v>
      </c>
    </row>
    <row r="182" spans="1:2">
      <c r="A182" s="144">
        <v>12.81</v>
      </c>
      <c r="B182">
        <v>940</v>
      </c>
    </row>
    <row r="183" spans="1:2">
      <c r="A183" s="144">
        <v>12.82</v>
      </c>
      <c r="B183">
        <v>939</v>
      </c>
    </row>
    <row r="184" spans="1:2">
      <c r="A184" s="144">
        <v>12.83</v>
      </c>
      <c r="B184">
        <v>938</v>
      </c>
    </row>
    <row r="185" spans="1:2">
      <c r="A185" s="144">
        <v>12.84</v>
      </c>
      <c r="B185">
        <v>937</v>
      </c>
    </row>
    <row r="186" spans="1:2">
      <c r="A186" s="144">
        <v>12.85</v>
      </c>
      <c r="B186">
        <v>935</v>
      </c>
    </row>
    <row r="187" spans="1:2">
      <c r="A187" s="144">
        <v>12.86</v>
      </c>
      <c r="B187">
        <v>934</v>
      </c>
    </row>
    <row r="188" spans="1:2">
      <c r="A188" s="144">
        <v>12.870000000000001</v>
      </c>
      <c r="B188">
        <v>933</v>
      </c>
    </row>
    <row r="189" spans="1:2">
      <c r="A189" s="144">
        <v>12.88</v>
      </c>
      <c r="B189">
        <v>932</v>
      </c>
    </row>
    <row r="190" spans="1:2">
      <c r="A190" s="144">
        <v>12.89</v>
      </c>
      <c r="B190">
        <v>930</v>
      </c>
    </row>
    <row r="191" spans="1:2">
      <c r="A191" s="144">
        <v>12.9</v>
      </c>
      <c r="B191">
        <v>929</v>
      </c>
    </row>
    <row r="192" spans="1:2">
      <c r="A192" s="144">
        <v>12.91</v>
      </c>
      <c r="B192">
        <v>928</v>
      </c>
    </row>
    <row r="193" spans="1:2">
      <c r="A193" s="144">
        <v>12.92</v>
      </c>
      <c r="B193">
        <v>927</v>
      </c>
    </row>
    <row r="194" spans="1:2">
      <c r="A194" s="144">
        <v>12.93</v>
      </c>
      <c r="B194">
        <v>926</v>
      </c>
    </row>
    <row r="195" spans="1:2">
      <c r="A195" s="144">
        <v>12.94</v>
      </c>
      <c r="B195">
        <v>924</v>
      </c>
    </row>
    <row r="196" spans="1:2">
      <c r="A196" s="144">
        <v>12.950000000000001</v>
      </c>
      <c r="B196">
        <v>923</v>
      </c>
    </row>
    <row r="197" spans="1:2">
      <c r="A197" s="144">
        <v>12.96</v>
      </c>
      <c r="B197">
        <v>922</v>
      </c>
    </row>
    <row r="198" spans="1:2">
      <c r="A198" s="144">
        <v>12.97</v>
      </c>
      <c r="B198">
        <v>921</v>
      </c>
    </row>
    <row r="199" spans="1:2">
      <c r="A199" s="144">
        <v>12.98</v>
      </c>
      <c r="B199">
        <v>920</v>
      </c>
    </row>
    <row r="200" spans="1:2">
      <c r="A200" s="144">
        <v>12.99</v>
      </c>
      <c r="B200">
        <v>918</v>
      </c>
    </row>
    <row r="201" spans="1:2">
      <c r="A201" s="144">
        <v>13</v>
      </c>
      <c r="B201">
        <v>917</v>
      </c>
    </row>
    <row r="202" spans="1:2">
      <c r="A202" s="144">
        <v>13.01</v>
      </c>
      <c r="B202">
        <v>916</v>
      </c>
    </row>
    <row r="203" spans="1:2">
      <c r="A203" s="144">
        <v>13.02</v>
      </c>
      <c r="B203">
        <v>915</v>
      </c>
    </row>
    <row r="204" spans="1:2">
      <c r="A204" s="144">
        <v>13.030000000000001</v>
      </c>
      <c r="B204">
        <v>914</v>
      </c>
    </row>
    <row r="205" spans="1:2">
      <c r="A205" s="144">
        <v>13.040000000000001</v>
      </c>
      <c r="B205">
        <v>912</v>
      </c>
    </row>
    <row r="206" spans="1:2">
      <c r="A206" s="144">
        <v>13.05</v>
      </c>
      <c r="B206">
        <v>911</v>
      </c>
    </row>
    <row r="207" spans="1:2">
      <c r="A207" s="144">
        <v>13.06</v>
      </c>
      <c r="B207">
        <v>910</v>
      </c>
    </row>
    <row r="208" spans="1:2">
      <c r="A208" s="144">
        <v>13.07</v>
      </c>
      <c r="B208">
        <v>909</v>
      </c>
    </row>
    <row r="209" spans="1:2">
      <c r="A209" s="144">
        <v>13.08</v>
      </c>
      <c r="B209">
        <v>908</v>
      </c>
    </row>
    <row r="210" spans="1:2">
      <c r="A210" s="144">
        <v>13.09</v>
      </c>
      <c r="B210">
        <v>906</v>
      </c>
    </row>
    <row r="211" spans="1:2">
      <c r="A211" s="144">
        <v>13.1</v>
      </c>
      <c r="B211">
        <v>905</v>
      </c>
    </row>
    <row r="212" spans="1:2">
      <c r="A212" s="144">
        <v>13.11</v>
      </c>
      <c r="B212">
        <v>904</v>
      </c>
    </row>
    <row r="213" spans="1:2">
      <c r="A213" s="144">
        <v>13.120000000000001</v>
      </c>
      <c r="B213">
        <v>903</v>
      </c>
    </row>
    <row r="214" spans="1:2">
      <c r="A214" s="144">
        <v>13.13</v>
      </c>
      <c r="B214">
        <v>902</v>
      </c>
    </row>
    <row r="215" spans="1:2">
      <c r="A215" s="144">
        <v>13.14</v>
      </c>
      <c r="B215">
        <v>900</v>
      </c>
    </row>
    <row r="216" spans="1:2">
      <c r="A216" s="144">
        <v>13.15</v>
      </c>
      <c r="B216">
        <v>899</v>
      </c>
    </row>
    <row r="217" spans="1:2">
      <c r="A217" s="144">
        <v>13.16</v>
      </c>
      <c r="B217">
        <v>898</v>
      </c>
    </row>
    <row r="218" spans="1:2">
      <c r="A218" s="144">
        <v>13.17</v>
      </c>
      <c r="B218">
        <v>897</v>
      </c>
    </row>
    <row r="219" spans="1:2">
      <c r="A219" s="144">
        <v>13.18</v>
      </c>
      <c r="B219">
        <v>896</v>
      </c>
    </row>
    <row r="220" spans="1:2">
      <c r="A220" s="144">
        <v>13.19</v>
      </c>
      <c r="B220">
        <v>894</v>
      </c>
    </row>
    <row r="221" spans="1:2">
      <c r="A221" s="144">
        <v>13.200000000000001</v>
      </c>
      <c r="B221">
        <v>893</v>
      </c>
    </row>
    <row r="222" spans="1:2">
      <c r="A222" s="144">
        <v>13.21</v>
      </c>
      <c r="B222">
        <v>892</v>
      </c>
    </row>
    <row r="223" spans="1:2">
      <c r="A223" s="144">
        <v>13.22</v>
      </c>
      <c r="B223">
        <v>891</v>
      </c>
    </row>
    <row r="224" spans="1:2">
      <c r="A224" s="144">
        <v>13.23</v>
      </c>
      <c r="B224">
        <v>890</v>
      </c>
    </row>
    <row r="225" spans="1:2">
      <c r="A225" s="144">
        <v>13.24</v>
      </c>
      <c r="B225">
        <v>889</v>
      </c>
    </row>
    <row r="226" spans="1:2">
      <c r="A226" s="144">
        <v>13.25</v>
      </c>
      <c r="B226">
        <v>887</v>
      </c>
    </row>
    <row r="227" spans="1:2">
      <c r="A227" s="144">
        <v>13.26</v>
      </c>
      <c r="B227">
        <v>886</v>
      </c>
    </row>
    <row r="228" spans="1:2">
      <c r="A228" s="144">
        <v>13.27</v>
      </c>
      <c r="B228">
        <v>885</v>
      </c>
    </row>
    <row r="229" spans="1:2">
      <c r="A229" s="144">
        <v>13.280000000000001</v>
      </c>
      <c r="B229">
        <v>884</v>
      </c>
    </row>
    <row r="230" spans="1:2">
      <c r="A230" s="144">
        <v>13.290000000000001</v>
      </c>
      <c r="B230">
        <v>883</v>
      </c>
    </row>
    <row r="231" spans="1:2">
      <c r="A231" s="144">
        <v>13.3</v>
      </c>
      <c r="B231">
        <v>881</v>
      </c>
    </row>
    <row r="232" spans="1:2">
      <c r="A232" s="144">
        <v>13.31</v>
      </c>
      <c r="B232">
        <v>880</v>
      </c>
    </row>
    <row r="233" spans="1:2">
      <c r="A233" s="144">
        <v>13.32</v>
      </c>
      <c r="B233">
        <v>879</v>
      </c>
    </row>
    <row r="234" spans="1:2">
      <c r="A234" s="144">
        <v>13.33</v>
      </c>
      <c r="B234">
        <v>878</v>
      </c>
    </row>
    <row r="235" spans="1:2">
      <c r="A235" s="144">
        <v>13.34</v>
      </c>
      <c r="B235">
        <v>877</v>
      </c>
    </row>
    <row r="236" spans="1:2">
      <c r="A236" s="144">
        <v>13.35</v>
      </c>
      <c r="B236">
        <v>876</v>
      </c>
    </row>
    <row r="237" spans="1:2">
      <c r="A237" s="144">
        <v>13.36</v>
      </c>
      <c r="B237">
        <v>874</v>
      </c>
    </row>
    <row r="238" spans="1:2">
      <c r="A238" s="144">
        <v>13.370000000000001</v>
      </c>
      <c r="B238">
        <v>873</v>
      </c>
    </row>
    <row r="239" spans="1:2">
      <c r="A239" s="144">
        <v>13.38</v>
      </c>
      <c r="B239">
        <v>872</v>
      </c>
    </row>
    <row r="240" spans="1:2">
      <c r="A240" s="144">
        <v>13.39</v>
      </c>
      <c r="B240">
        <v>871</v>
      </c>
    </row>
    <row r="241" spans="1:2">
      <c r="A241" s="144">
        <v>13.4</v>
      </c>
      <c r="B241">
        <v>870</v>
      </c>
    </row>
    <row r="242" spans="1:2">
      <c r="A242" s="144">
        <v>13.41</v>
      </c>
      <c r="B242">
        <v>868</v>
      </c>
    </row>
    <row r="243" spans="1:2">
      <c r="A243" s="144">
        <v>13.42</v>
      </c>
      <c r="B243">
        <v>867</v>
      </c>
    </row>
    <row r="244" spans="1:2">
      <c r="A244" s="144">
        <v>13.43</v>
      </c>
      <c r="B244">
        <v>866</v>
      </c>
    </row>
    <row r="245" spans="1:2">
      <c r="A245" s="144">
        <v>13.44</v>
      </c>
      <c r="B245">
        <v>865</v>
      </c>
    </row>
    <row r="246" spans="1:2">
      <c r="A246" s="144">
        <v>13.450000000000001</v>
      </c>
      <c r="B246">
        <v>864</v>
      </c>
    </row>
    <row r="247" spans="1:2">
      <c r="A247" s="144">
        <v>13.46</v>
      </c>
      <c r="B247">
        <v>863</v>
      </c>
    </row>
    <row r="248" spans="1:2">
      <c r="A248" s="144">
        <v>13.47</v>
      </c>
      <c r="B248">
        <v>861</v>
      </c>
    </row>
    <row r="249" spans="1:2">
      <c r="A249" s="144">
        <v>13.48</v>
      </c>
      <c r="B249">
        <v>860</v>
      </c>
    </row>
    <row r="250" spans="1:2">
      <c r="A250" s="144">
        <v>13.49</v>
      </c>
      <c r="B250">
        <v>859</v>
      </c>
    </row>
    <row r="251" spans="1:2">
      <c r="A251" s="144">
        <v>13.5</v>
      </c>
      <c r="B251">
        <v>858</v>
      </c>
    </row>
    <row r="252" spans="1:2">
      <c r="A252" s="144">
        <v>13.51</v>
      </c>
      <c r="B252">
        <v>857</v>
      </c>
    </row>
    <row r="253" spans="1:2">
      <c r="A253" s="144">
        <v>13.52</v>
      </c>
      <c r="B253">
        <v>856</v>
      </c>
    </row>
    <row r="254" spans="1:2">
      <c r="A254" s="144">
        <v>13.530000000000001</v>
      </c>
      <c r="B254">
        <v>854</v>
      </c>
    </row>
    <row r="255" spans="1:2">
      <c r="A255" s="144">
        <v>13.540000000000001</v>
      </c>
      <c r="B255">
        <v>853</v>
      </c>
    </row>
    <row r="256" spans="1:2">
      <c r="A256" s="144">
        <v>13.55</v>
      </c>
      <c r="B256">
        <v>852</v>
      </c>
    </row>
    <row r="257" spans="1:2">
      <c r="A257" s="144">
        <v>13.56</v>
      </c>
      <c r="B257">
        <v>851</v>
      </c>
    </row>
    <row r="258" spans="1:2">
      <c r="A258" s="144">
        <v>13.57</v>
      </c>
      <c r="B258">
        <v>850</v>
      </c>
    </row>
    <row r="259" spans="1:2">
      <c r="A259" s="144">
        <v>13.58</v>
      </c>
      <c r="B259">
        <v>849</v>
      </c>
    </row>
    <row r="260" spans="1:2">
      <c r="A260" s="144">
        <v>13.59</v>
      </c>
      <c r="B260">
        <v>847</v>
      </c>
    </row>
    <row r="261" spans="1:2">
      <c r="A261" s="144">
        <v>13.6</v>
      </c>
      <c r="B261">
        <v>846</v>
      </c>
    </row>
    <row r="262" spans="1:2">
      <c r="A262" s="144">
        <v>13.61</v>
      </c>
      <c r="B262">
        <v>845</v>
      </c>
    </row>
    <row r="263" spans="1:2">
      <c r="A263" s="144">
        <v>13.620000000000001</v>
      </c>
      <c r="B263">
        <v>844</v>
      </c>
    </row>
    <row r="264" spans="1:2">
      <c r="A264" s="144">
        <v>13.63</v>
      </c>
      <c r="B264">
        <v>843</v>
      </c>
    </row>
    <row r="265" spans="1:2">
      <c r="A265" s="144">
        <v>13.64</v>
      </c>
      <c r="B265">
        <v>842</v>
      </c>
    </row>
    <row r="266" spans="1:2">
      <c r="A266" s="144">
        <v>13.65</v>
      </c>
      <c r="B266">
        <v>841</v>
      </c>
    </row>
    <row r="267" spans="1:2">
      <c r="A267" s="144">
        <v>13.66</v>
      </c>
      <c r="B267">
        <v>839</v>
      </c>
    </row>
    <row r="268" spans="1:2">
      <c r="A268" s="144">
        <v>13.67</v>
      </c>
      <c r="B268">
        <v>838</v>
      </c>
    </row>
    <row r="269" spans="1:2">
      <c r="A269" s="144">
        <v>13.68</v>
      </c>
      <c r="B269">
        <v>837</v>
      </c>
    </row>
    <row r="270" spans="1:2">
      <c r="A270" s="144">
        <v>13.69</v>
      </c>
      <c r="B270">
        <v>836</v>
      </c>
    </row>
    <row r="271" spans="1:2">
      <c r="A271" s="144">
        <v>13.700000000000001</v>
      </c>
      <c r="B271">
        <v>835</v>
      </c>
    </row>
    <row r="272" spans="1:2">
      <c r="A272" s="144">
        <v>13.71</v>
      </c>
      <c r="B272">
        <v>834</v>
      </c>
    </row>
    <row r="273" spans="1:2">
      <c r="A273" s="144">
        <v>13.72</v>
      </c>
      <c r="B273">
        <v>832</v>
      </c>
    </row>
    <row r="274" spans="1:2">
      <c r="A274" s="144">
        <v>13.73</v>
      </c>
      <c r="B274">
        <v>831</v>
      </c>
    </row>
    <row r="275" spans="1:2">
      <c r="A275" s="144">
        <v>13.74</v>
      </c>
      <c r="B275">
        <v>830</v>
      </c>
    </row>
    <row r="276" spans="1:2">
      <c r="A276" s="144">
        <v>13.75</v>
      </c>
      <c r="B276">
        <v>829</v>
      </c>
    </row>
    <row r="277" spans="1:2">
      <c r="A277" s="144">
        <v>13.76</v>
      </c>
      <c r="B277">
        <v>828</v>
      </c>
    </row>
    <row r="278" spans="1:2">
      <c r="A278" s="144">
        <v>13.77</v>
      </c>
      <c r="B278">
        <v>827</v>
      </c>
    </row>
    <row r="279" spans="1:2">
      <c r="A279" s="144">
        <v>13.780000000000001</v>
      </c>
      <c r="B279">
        <v>826</v>
      </c>
    </row>
    <row r="280" spans="1:2">
      <c r="A280" s="144">
        <v>13.790000000000001</v>
      </c>
      <c r="B280">
        <v>824</v>
      </c>
    </row>
    <row r="281" spans="1:2">
      <c r="A281" s="144">
        <v>13.8</v>
      </c>
      <c r="B281">
        <v>823</v>
      </c>
    </row>
    <row r="282" spans="1:2">
      <c r="A282" s="144">
        <v>13.81</v>
      </c>
      <c r="B282">
        <v>822</v>
      </c>
    </row>
    <row r="283" spans="1:2">
      <c r="A283" s="144">
        <v>13.82</v>
      </c>
      <c r="B283">
        <v>821</v>
      </c>
    </row>
    <row r="284" spans="1:2">
      <c r="A284" s="144">
        <v>13.83</v>
      </c>
      <c r="B284">
        <v>820</v>
      </c>
    </row>
    <row r="285" spans="1:2">
      <c r="A285" s="144">
        <v>13.84</v>
      </c>
      <c r="B285">
        <v>819</v>
      </c>
    </row>
    <row r="286" spans="1:2">
      <c r="A286" s="144">
        <v>13.85</v>
      </c>
      <c r="B286">
        <v>818</v>
      </c>
    </row>
    <row r="287" spans="1:2">
      <c r="A287" s="144">
        <v>13.86</v>
      </c>
      <c r="B287">
        <v>816</v>
      </c>
    </row>
    <row r="288" spans="1:2">
      <c r="A288" s="144">
        <v>13.870000000000001</v>
      </c>
      <c r="B288">
        <v>815</v>
      </c>
    </row>
    <row r="289" spans="1:2">
      <c r="A289" s="144">
        <v>13.88</v>
      </c>
      <c r="B289">
        <v>814</v>
      </c>
    </row>
    <row r="290" spans="1:2">
      <c r="A290" s="144">
        <v>13.89</v>
      </c>
      <c r="B290">
        <v>813</v>
      </c>
    </row>
    <row r="291" spans="1:2">
      <c r="A291" s="144">
        <v>13.9</v>
      </c>
      <c r="B291">
        <v>812</v>
      </c>
    </row>
    <row r="292" spans="1:2">
      <c r="A292" s="144">
        <v>13.91</v>
      </c>
      <c r="B292">
        <v>811</v>
      </c>
    </row>
    <row r="293" spans="1:2">
      <c r="A293" s="144">
        <v>13.92</v>
      </c>
      <c r="B293">
        <v>810</v>
      </c>
    </row>
    <row r="294" spans="1:2">
      <c r="A294" s="144">
        <v>13.93</v>
      </c>
      <c r="B294">
        <v>808</v>
      </c>
    </row>
    <row r="295" spans="1:2">
      <c r="A295" s="144">
        <v>13.94</v>
      </c>
      <c r="B295">
        <v>807</v>
      </c>
    </row>
    <row r="296" spans="1:2">
      <c r="A296" s="144">
        <v>13.950000000000001</v>
      </c>
      <c r="B296">
        <v>806</v>
      </c>
    </row>
    <row r="297" spans="1:2">
      <c r="A297" s="144">
        <v>13.96</v>
      </c>
      <c r="B297">
        <v>805</v>
      </c>
    </row>
    <row r="298" spans="1:2">
      <c r="A298" s="144">
        <v>13.97</v>
      </c>
      <c r="B298">
        <v>804</v>
      </c>
    </row>
    <row r="299" spans="1:2">
      <c r="A299" s="144">
        <v>13.98</v>
      </c>
      <c r="B299">
        <v>803</v>
      </c>
    </row>
    <row r="300" spans="1:2">
      <c r="A300" s="144">
        <v>13.99</v>
      </c>
      <c r="B300">
        <v>802</v>
      </c>
    </row>
    <row r="301" spans="1:2">
      <c r="A301" s="144">
        <v>14</v>
      </c>
      <c r="B301">
        <v>801</v>
      </c>
    </row>
    <row r="302" spans="1:2">
      <c r="A302" s="144">
        <v>14.01</v>
      </c>
      <c r="B302">
        <v>799</v>
      </c>
    </row>
    <row r="303" spans="1:2">
      <c r="A303" s="144">
        <v>14.02</v>
      </c>
      <c r="B303">
        <v>798</v>
      </c>
    </row>
    <row r="304" spans="1:2">
      <c r="A304" s="144">
        <v>14.030000000000001</v>
      </c>
      <c r="B304">
        <v>797</v>
      </c>
    </row>
    <row r="305" spans="1:2">
      <c r="A305" s="144">
        <v>14.040000000000001</v>
      </c>
      <c r="B305">
        <v>796</v>
      </c>
    </row>
    <row r="306" spans="1:2">
      <c r="A306" s="144">
        <v>14.05</v>
      </c>
      <c r="B306">
        <v>795</v>
      </c>
    </row>
    <row r="307" spans="1:2">
      <c r="A307" s="144">
        <v>14.06</v>
      </c>
      <c r="B307">
        <v>794</v>
      </c>
    </row>
    <row r="308" spans="1:2">
      <c r="A308" s="144">
        <v>14.07</v>
      </c>
      <c r="B308">
        <v>793</v>
      </c>
    </row>
    <row r="309" spans="1:2">
      <c r="A309" s="144">
        <v>14.08</v>
      </c>
      <c r="B309">
        <v>792</v>
      </c>
    </row>
    <row r="310" spans="1:2">
      <c r="A310" s="144">
        <v>14.09</v>
      </c>
      <c r="B310">
        <v>790</v>
      </c>
    </row>
    <row r="311" spans="1:2">
      <c r="A311" s="144">
        <v>14.1</v>
      </c>
      <c r="B311">
        <v>789</v>
      </c>
    </row>
    <row r="312" spans="1:2">
      <c r="A312" s="144">
        <v>14.11</v>
      </c>
      <c r="B312">
        <v>788</v>
      </c>
    </row>
    <row r="313" spans="1:2">
      <c r="A313" s="144">
        <v>14.120000000000001</v>
      </c>
      <c r="B313">
        <v>787</v>
      </c>
    </row>
    <row r="314" spans="1:2">
      <c r="A314" s="144">
        <v>14.13</v>
      </c>
      <c r="B314">
        <v>786</v>
      </c>
    </row>
    <row r="315" spans="1:2">
      <c r="A315" s="144">
        <v>14.14</v>
      </c>
      <c r="B315">
        <v>785</v>
      </c>
    </row>
    <row r="316" spans="1:2">
      <c r="A316" s="144">
        <v>14.15</v>
      </c>
      <c r="B316">
        <v>784</v>
      </c>
    </row>
    <row r="317" spans="1:2">
      <c r="A317" s="144">
        <v>14.16</v>
      </c>
      <c r="B317">
        <v>783</v>
      </c>
    </row>
    <row r="318" spans="1:2">
      <c r="A318" s="144">
        <v>14.17</v>
      </c>
      <c r="B318">
        <v>781</v>
      </c>
    </row>
    <row r="319" spans="1:2">
      <c r="A319" s="144">
        <v>14.18</v>
      </c>
      <c r="B319">
        <v>780</v>
      </c>
    </row>
    <row r="320" spans="1:2">
      <c r="A320" s="144">
        <v>14.19</v>
      </c>
      <c r="B320">
        <v>779</v>
      </c>
    </row>
    <row r="321" spans="1:2">
      <c r="A321" s="144">
        <v>14.200000000000001</v>
      </c>
      <c r="B321">
        <v>778</v>
      </c>
    </row>
    <row r="322" spans="1:2">
      <c r="A322" s="144">
        <v>14.21</v>
      </c>
      <c r="B322">
        <v>777</v>
      </c>
    </row>
    <row r="323" spans="1:2">
      <c r="A323" s="144">
        <v>14.22</v>
      </c>
      <c r="B323">
        <v>776</v>
      </c>
    </row>
    <row r="324" spans="1:2">
      <c r="A324" s="144">
        <v>14.23</v>
      </c>
      <c r="B324">
        <v>775</v>
      </c>
    </row>
    <row r="325" spans="1:2">
      <c r="A325" s="144">
        <v>14.24</v>
      </c>
      <c r="B325">
        <v>774</v>
      </c>
    </row>
    <row r="326" spans="1:2">
      <c r="A326" s="144">
        <v>14.25</v>
      </c>
      <c r="B326">
        <v>772</v>
      </c>
    </row>
    <row r="327" spans="1:2">
      <c r="A327" s="144">
        <v>14.26</v>
      </c>
      <c r="B327">
        <v>771</v>
      </c>
    </row>
    <row r="328" spans="1:2">
      <c r="A328" s="144">
        <v>14.27</v>
      </c>
      <c r="B328">
        <v>770</v>
      </c>
    </row>
    <row r="329" spans="1:2">
      <c r="A329" s="144">
        <v>14.280000000000001</v>
      </c>
      <c r="B329">
        <v>769</v>
      </c>
    </row>
    <row r="330" spans="1:2">
      <c r="A330" s="144">
        <v>14.290000000000001</v>
      </c>
      <c r="B330">
        <v>768</v>
      </c>
    </row>
    <row r="331" spans="1:2">
      <c r="A331" s="144">
        <v>14.3</v>
      </c>
      <c r="B331">
        <v>767</v>
      </c>
    </row>
    <row r="332" spans="1:2">
      <c r="A332" s="144">
        <v>14.31</v>
      </c>
      <c r="B332">
        <v>766</v>
      </c>
    </row>
    <row r="333" spans="1:2">
      <c r="A333" s="144">
        <v>14.32</v>
      </c>
      <c r="B333">
        <v>765</v>
      </c>
    </row>
    <row r="334" spans="1:2">
      <c r="A334" s="144">
        <v>14.33</v>
      </c>
      <c r="B334">
        <v>764</v>
      </c>
    </row>
    <row r="335" spans="1:2">
      <c r="A335" s="144">
        <v>14.34</v>
      </c>
      <c r="B335">
        <v>762</v>
      </c>
    </row>
    <row r="336" spans="1:2">
      <c r="A336" s="144">
        <v>14.35</v>
      </c>
      <c r="B336">
        <v>761</v>
      </c>
    </row>
    <row r="337" spans="1:2">
      <c r="A337" s="144">
        <v>14.36</v>
      </c>
      <c r="B337">
        <v>760</v>
      </c>
    </row>
    <row r="338" spans="1:2">
      <c r="A338" s="144">
        <v>14.370000000000001</v>
      </c>
      <c r="B338">
        <v>759</v>
      </c>
    </row>
    <row r="339" spans="1:2">
      <c r="A339" s="144">
        <v>14.38</v>
      </c>
      <c r="B339">
        <v>758</v>
      </c>
    </row>
    <row r="340" spans="1:2">
      <c r="A340" s="144">
        <v>14.39</v>
      </c>
      <c r="B340">
        <v>757</v>
      </c>
    </row>
    <row r="341" spans="1:2">
      <c r="A341" s="144">
        <v>14.4</v>
      </c>
      <c r="B341">
        <v>756</v>
      </c>
    </row>
    <row r="342" spans="1:2">
      <c r="A342" s="144">
        <v>14.41</v>
      </c>
      <c r="B342">
        <v>755</v>
      </c>
    </row>
    <row r="343" spans="1:2">
      <c r="A343" s="144">
        <v>14.42</v>
      </c>
      <c r="B343">
        <v>754</v>
      </c>
    </row>
    <row r="344" spans="1:2">
      <c r="A344" s="144">
        <v>14.43</v>
      </c>
      <c r="B344">
        <v>753</v>
      </c>
    </row>
    <row r="345" spans="1:2">
      <c r="A345" s="144">
        <v>14.44</v>
      </c>
      <c r="B345">
        <v>751</v>
      </c>
    </row>
    <row r="346" spans="1:2">
      <c r="A346" s="144">
        <v>14.450000000000001</v>
      </c>
      <c r="B346">
        <v>750</v>
      </c>
    </row>
    <row r="347" spans="1:2">
      <c r="A347" s="144">
        <v>14.46</v>
      </c>
      <c r="B347">
        <v>749</v>
      </c>
    </row>
    <row r="348" spans="1:2">
      <c r="A348" s="144">
        <v>14.47</v>
      </c>
      <c r="B348">
        <v>748</v>
      </c>
    </row>
    <row r="349" spans="1:2">
      <c r="A349" s="144">
        <v>14.48</v>
      </c>
      <c r="B349">
        <v>747</v>
      </c>
    </row>
    <row r="350" spans="1:2">
      <c r="A350" s="144">
        <v>14.49</v>
      </c>
      <c r="B350">
        <v>746</v>
      </c>
    </row>
    <row r="351" spans="1:2">
      <c r="A351" s="144">
        <v>14.5</v>
      </c>
      <c r="B351">
        <v>745</v>
      </c>
    </row>
    <row r="352" spans="1:2">
      <c r="A352" s="144">
        <v>14.51</v>
      </c>
      <c r="B352">
        <v>744</v>
      </c>
    </row>
    <row r="353" spans="1:2">
      <c r="A353" s="144">
        <v>14.52</v>
      </c>
      <c r="B353">
        <v>743</v>
      </c>
    </row>
    <row r="354" spans="1:2">
      <c r="A354" s="144">
        <v>14.530000000000001</v>
      </c>
      <c r="B354">
        <v>742</v>
      </c>
    </row>
    <row r="355" spans="1:2">
      <c r="A355" s="144">
        <v>14.540000000000001</v>
      </c>
      <c r="B355">
        <v>741</v>
      </c>
    </row>
    <row r="356" spans="1:2">
      <c r="A356" s="144">
        <v>14.55</v>
      </c>
      <c r="B356">
        <v>739</v>
      </c>
    </row>
    <row r="357" spans="1:2">
      <c r="A357" s="144">
        <v>14.56</v>
      </c>
      <c r="B357">
        <v>738</v>
      </c>
    </row>
    <row r="358" spans="1:2">
      <c r="A358" s="144">
        <v>14.57</v>
      </c>
      <c r="B358">
        <v>737</v>
      </c>
    </row>
    <row r="359" spans="1:2">
      <c r="A359" s="144">
        <v>14.58</v>
      </c>
      <c r="B359">
        <v>736</v>
      </c>
    </row>
    <row r="360" spans="1:2">
      <c r="A360" s="144">
        <v>14.59</v>
      </c>
      <c r="B360">
        <v>735</v>
      </c>
    </row>
    <row r="361" spans="1:2">
      <c r="A361" s="144">
        <v>14.6</v>
      </c>
      <c r="B361">
        <v>734</v>
      </c>
    </row>
    <row r="362" spans="1:2">
      <c r="A362" s="144">
        <v>14.61</v>
      </c>
      <c r="B362">
        <v>733</v>
      </c>
    </row>
    <row r="363" spans="1:2">
      <c r="A363" s="144">
        <v>14.620000000000001</v>
      </c>
      <c r="B363">
        <v>732</v>
      </c>
    </row>
    <row r="364" spans="1:2">
      <c r="A364" s="144">
        <v>14.63</v>
      </c>
      <c r="B364">
        <v>731</v>
      </c>
    </row>
    <row r="365" spans="1:2">
      <c r="A365" s="144">
        <v>14.64</v>
      </c>
      <c r="B365">
        <v>730</v>
      </c>
    </row>
    <row r="366" spans="1:2">
      <c r="A366" s="144">
        <v>14.65</v>
      </c>
      <c r="B366">
        <v>729</v>
      </c>
    </row>
    <row r="367" spans="1:2">
      <c r="A367" s="144">
        <v>14.66</v>
      </c>
      <c r="B367">
        <v>727</v>
      </c>
    </row>
    <row r="368" spans="1:2">
      <c r="A368" s="144">
        <v>14.67</v>
      </c>
      <c r="B368">
        <v>726</v>
      </c>
    </row>
    <row r="369" spans="1:2">
      <c r="A369" s="144">
        <v>14.68</v>
      </c>
      <c r="B369">
        <v>725</v>
      </c>
    </row>
    <row r="370" spans="1:2">
      <c r="A370" s="144">
        <v>14.69</v>
      </c>
      <c r="B370">
        <v>724</v>
      </c>
    </row>
    <row r="371" spans="1:2">
      <c r="A371" s="144">
        <v>14.700000000000001</v>
      </c>
      <c r="B371">
        <v>723</v>
      </c>
    </row>
    <row r="372" spans="1:2">
      <c r="A372" s="144">
        <v>14.71</v>
      </c>
      <c r="B372">
        <v>722</v>
      </c>
    </row>
    <row r="373" spans="1:2">
      <c r="A373" s="144">
        <v>14.72</v>
      </c>
      <c r="B373">
        <v>721</v>
      </c>
    </row>
    <row r="374" spans="1:2">
      <c r="A374" s="144">
        <v>14.73</v>
      </c>
      <c r="B374">
        <v>720</v>
      </c>
    </row>
    <row r="375" spans="1:2">
      <c r="A375" s="144">
        <v>14.74</v>
      </c>
      <c r="B375">
        <v>719</v>
      </c>
    </row>
    <row r="376" spans="1:2">
      <c r="A376" s="144">
        <v>14.75</v>
      </c>
      <c r="B376">
        <v>718</v>
      </c>
    </row>
    <row r="377" spans="1:2">
      <c r="A377" s="144">
        <v>14.76</v>
      </c>
      <c r="B377">
        <v>717</v>
      </c>
    </row>
    <row r="378" spans="1:2">
      <c r="A378" s="144">
        <v>14.77</v>
      </c>
      <c r="B378">
        <v>716</v>
      </c>
    </row>
    <row r="379" spans="1:2">
      <c r="A379" s="144">
        <v>14.780000000000001</v>
      </c>
      <c r="B379">
        <v>715</v>
      </c>
    </row>
    <row r="380" spans="1:2">
      <c r="A380" s="144">
        <v>14.790000000000001</v>
      </c>
      <c r="B380">
        <v>713</v>
      </c>
    </row>
    <row r="381" spans="1:2">
      <c r="A381" s="144">
        <v>14.8</v>
      </c>
      <c r="B381">
        <v>712</v>
      </c>
    </row>
    <row r="382" spans="1:2">
      <c r="A382" s="144">
        <v>14.81</v>
      </c>
      <c r="B382">
        <v>711</v>
      </c>
    </row>
    <row r="383" spans="1:2">
      <c r="A383" s="144">
        <v>14.82</v>
      </c>
      <c r="B383">
        <v>710</v>
      </c>
    </row>
    <row r="384" spans="1:2">
      <c r="A384" s="144">
        <v>14.83</v>
      </c>
      <c r="B384">
        <v>709</v>
      </c>
    </row>
    <row r="385" spans="1:2">
      <c r="A385" s="144">
        <v>14.84</v>
      </c>
      <c r="B385">
        <v>708</v>
      </c>
    </row>
    <row r="386" spans="1:2">
      <c r="A386" s="144">
        <v>14.85</v>
      </c>
      <c r="B386">
        <v>707</v>
      </c>
    </row>
    <row r="387" spans="1:2">
      <c r="A387" s="144">
        <v>14.86</v>
      </c>
      <c r="B387">
        <v>706</v>
      </c>
    </row>
    <row r="388" spans="1:2">
      <c r="A388" s="144">
        <v>14.870000000000001</v>
      </c>
      <c r="B388">
        <v>705</v>
      </c>
    </row>
    <row r="389" spans="1:2">
      <c r="A389" s="144">
        <v>14.88</v>
      </c>
      <c r="B389">
        <v>704</v>
      </c>
    </row>
    <row r="390" spans="1:2">
      <c r="A390" s="144">
        <v>14.89</v>
      </c>
      <c r="B390">
        <v>703</v>
      </c>
    </row>
    <row r="391" spans="1:2">
      <c r="A391" s="144">
        <v>14.9</v>
      </c>
      <c r="B391">
        <v>702</v>
      </c>
    </row>
    <row r="392" spans="1:2">
      <c r="A392" s="144">
        <v>14.91</v>
      </c>
      <c r="B392">
        <v>701</v>
      </c>
    </row>
    <row r="393" spans="1:2">
      <c r="A393" s="144">
        <v>14.92</v>
      </c>
      <c r="B393">
        <v>700</v>
      </c>
    </row>
    <row r="394" spans="1:2">
      <c r="A394" s="144">
        <v>14.93</v>
      </c>
      <c r="B394">
        <v>699</v>
      </c>
    </row>
    <row r="395" spans="1:2">
      <c r="A395" s="144">
        <v>14.94</v>
      </c>
      <c r="B395">
        <v>697</v>
      </c>
    </row>
    <row r="396" spans="1:2">
      <c r="A396" s="144">
        <v>14.950000000000001</v>
      </c>
      <c r="B396">
        <v>696</v>
      </c>
    </row>
    <row r="397" spans="1:2">
      <c r="A397" s="144">
        <v>14.96</v>
      </c>
      <c r="B397">
        <v>695</v>
      </c>
    </row>
    <row r="398" spans="1:2">
      <c r="A398" s="144">
        <v>14.97</v>
      </c>
      <c r="B398">
        <v>694</v>
      </c>
    </row>
    <row r="399" spans="1:2">
      <c r="A399" s="144">
        <v>14.98</v>
      </c>
      <c r="B399">
        <v>693</v>
      </c>
    </row>
    <row r="400" spans="1:2">
      <c r="A400" s="144">
        <v>14.99</v>
      </c>
      <c r="B400">
        <v>692</v>
      </c>
    </row>
    <row r="401" spans="1:2">
      <c r="A401" s="144">
        <v>15</v>
      </c>
      <c r="B401">
        <v>691</v>
      </c>
    </row>
    <row r="402" spans="1:2">
      <c r="A402" s="144">
        <v>15.01</v>
      </c>
      <c r="B402">
        <v>690</v>
      </c>
    </row>
    <row r="403" spans="1:2">
      <c r="A403" s="144">
        <v>15.02</v>
      </c>
      <c r="B403">
        <v>689</v>
      </c>
    </row>
    <row r="404" spans="1:2">
      <c r="A404" s="144">
        <v>15.030000000000001</v>
      </c>
      <c r="B404">
        <v>688</v>
      </c>
    </row>
    <row r="405" spans="1:2">
      <c r="A405" s="144">
        <v>15.040000000000001</v>
      </c>
      <c r="B405">
        <v>687</v>
      </c>
    </row>
    <row r="406" spans="1:2">
      <c r="A406" s="144">
        <v>15.05</v>
      </c>
      <c r="B406">
        <v>686</v>
      </c>
    </row>
    <row r="407" spans="1:2">
      <c r="A407" s="144">
        <v>15.06</v>
      </c>
      <c r="B407">
        <v>685</v>
      </c>
    </row>
    <row r="408" spans="1:2">
      <c r="A408" s="144">
        <v>15.07</v>
      </c>
      <c r="B408">
        <v>684</v>
      </c>
    </row>
    <row r="409" spans="1:2">
      <c r="A409" s="144">
        <v>15.08</v>
      </c>
      <c r="B409">
        <v>683</v>
      </c>
    </row>
    <row r="410" spans="1:2">
      <c r="A410" s="144">
        <v>15.09</v>
      </c>
      <c r="B410">
        <v>682</v>
      </c>
    </row>
    <row r="411" spans="1:2">
      <c r="A411" s="144">
        <v>15.1</v>
      </c>
      <c r="B411">
        <v>681</v>
      </c>
    </row>
    <row r="412" spans="1:2">
      <c r="A412" s="144">
        <v>15.11</v>
      </c>
      <c r="B412">
        <v>680</v>
      </c>
    </row>
    <row r="413" spans="1:2">
      <c r="A413" s="144">
        <v>15.120000000000001</v>
      </c>
      <c r="B413">
        <v>678</v>
      </c>
    </row>
    <row r="414" spans="1:2">
      <c r="A414" s="144">
        <v>15.13</v>
      </c>
      <c r="B414">
        <v>677</v>
      </c>
    </row>
    <row r="415" spans="1:2">
      <c r="A415" s="144">
        <v>15.14</v>
      </c>
      <c r="B415">
        <v>676</v>
      </c>
    </row>
    <row r="416" spans="1:2">
      <c r="A416" s="144">
        <v>15.15</v>
      </c>
      <c r="B416">
        <v>675</v>
      </c>
    </row>
    <row r="417" spans="1:2">
      <c r="A417" s="144">
        <v>15.16</v>
      </c>
      <c r="B417">
        <v>674</v>
      </c>
    </row>
    <row r="418" spans="1:2">
      <c r="A418" s="144">
        <v>15.17</v>
      </c>
      <c r="B418">
        <v>673</v>
      </c>
    </row>
    <row r="419" spans="1:2">
      <c r="A419" s="144">
        <v>15.18</v>
      </c>
      <c r="B419">
        <v>672</v>
      </c>
    </row>
    <row r="420" spans="1:2">
      <c r="A420" s="144">
        <v>15.19</v>
      </c>
      <c r="B420">
        <v>671</v>
      </c>
    </row>
    <row r="421" spans="1:2">
      <c r="A421" s="144">
        <v>15.200000000000001</v>
      </c>
      <c r="B421">
        <v>670</v>
      </c>
    </row>
    <row r="422" spans="1:2">
      <c r="A422" s="144">
        <v>15.21</v>
      </c>
      <c r="B422">
        <v>669</v>
      </c>
    </row>
    <row r="423" spans="1:2">
      <c r="A423" s="144">
        <v>15.22</v>
      </c>
      <c r="B423">
        <v>668</v>
      </c>
    </row>
    <row r="424" spans="1:2">
      <c r="A424" s="144">
        <v>15.23</v>
      </c>
      <c r="B424">
        <v>667</v>
      </c>
    </row>
    <row r="425" spans="1:2">
      <c r="A425" s="144">
        <v>15.24</v>
      </c>
      <c r="B425">
        <v>666</v>
      </c>
    </row>
    <row r="426" spans="1:2">
      <c r="A426" s="144">
        <v>15.25</v>
      </c>
      <c r="B426">
        <v>665</v>
      </c>
    </row>
    <row r="427" spans="1:2">
      <c r="A427" s="144">
        <v>15.26</v>
      </c>
      <c r="B427">
        <v>664</v>
      </c>
    </row>
    <row r="428" spans="1:2">
      <c r="A428" s="144">
        <v>15.27</v>
      </c>
      <c r="B428">
        <v>663</v>
      </c>
    </row>
    <row r="429" spans="1:2">
      <c r="A429" s="144">
        <v>15.280000000000001</v>
      </c>
      <c r="B429">
        <v>662</v>
      </c>
    </row>
    <row r="430" spans="1:2">
      <c r="A430" s="144">
        <v>15.290000000000001</v>
      </c>
      <c r="B430">
        <v>661</v>
      </c>
    </row>
    <row r="431" spans="1:2">
      <c r="A431" s="144">
        <v>15.3</v>
      </c>
      <c r="B431">
        <v>660</v>
      </c>
    </row>
    <row r="432" spans="1:2">
      <c r="A432" s="144">
        <v>15.31</v>
      </c>
      <c r="B432">
        <v>659</v>
      </c>
    </row>
    <row r="433" spans="1:2">
      <c r="A433" s="144">
        <v>15.32</v>
      </c>
      <c r="B433">
        <v>658</v>
      </c>
    </row>
    <row r="434" spans="1:2">
      <c r="A434" s="144">
        <v>15.33</v>
      </c>
      <c r="B434">
        <v>657</v>
      </c>
    </row>
    <row r="435" spans="1:2">
      <c r="A435" s="144">
        <v>15.34</v>
      </c>
      <c r="B435">
        <v>656</v>
      </c>
    </row>
    <row r="436" spans="1:2">
      <c r="A436" s="144">
        <v>15.35</v>
      </c>
      <c r="B436">
        <v>655</v>
      </c>
    </row>
    <row r="437" spans="1:2">
      <c r="A437" s="144">
        <v>15.36</v>
      </c>
      <c r="B437">
        <v>654</v>
      </c>
    </row>
    <row r="438" spans="1:2">
      <c r="A438" s="144">
        <v>15.370000000000001</v>
      </c>
      <c r="B438">
        <v>652</v>
      </c>
    </row>
    <row r="439" spans="1:2">
      <c r="A439" s="144">
        <v>15.38</v>
      </c>
      <c r="B439">
        <v>651</v>
      </c>
    </row>
    <row r="440" spans="1:2">
      <c r="A440" s="144">
        <v>15.39</v>
      </c>
      <c r="B440">
        <v>650</v>
      </c>
    </row>
    <row r="441" spans="1:2">
      <c r="A441" s="144">
        <v>15.4</v>
      </c>
      <c r="B441">
        <v>649</v>
      </c>
    </row>
    <row r="442" spans="1:2">
      <c r="A442" s="144">
        <v>15.41</v>
      </c>
      <c r="B442">
        <v>648</v>
      </c>
    </row>
    <row r="443" spans="1:2">
      <c r="A443" s="144">
        <v>15.42</v>
      </c>
      <c r="B443">
        <v>647</v>
      </c>
    </row>
    <row r="444" spans="1:2">
      <c r="A444" s="144">
        <v>15.43</v>
      </c>
      <c r="B444">
        <v>646</v>
      </c>
    </row>
    <row r="445" spans="1:2">
      <c r="A445" s="144">
        <v>15.44</v>
      </c>
      <c r="B445">
        <v>645</v>
      </c>
    </row>
    <row r="446" spans="1:2">
      <c r="A446" s="144">
        <v>15.450000000000001</v>
      </c>
      <c r="B446">
        <v>644</v>
      </c>
    </row>
    <row r="447" spans="1:2">
      <c r="A447" s="144">
        <v>15.46</v>
      </c>
      <c r="B447">
        <v>643</v>
      </c>
    </row>
    <row r="448" spans="1:2">
      <c r="A448" s="144">
        <v>15.47</v>
      </c>
      <c r="B448">
        <v>642</v>
      </c>
    </row>
    <row r="449" spans="1:2">
      <c r="A449" s="144">
        <v>15.48</v>
      </c>
      <c r="B449">
        <v>641</v>
      </c>
    </row>
    <row r="450" spans="1:2">
      <c r="A450" s="144">
        <v>15.49</v>
      </c>
      <c r="B450">
        <v>640</v>
      </c>
    </row>
    <row r="451" spans="1:2">
      <c r="A451" s="144">
        <v>15.5</v>
      </c>
      <c r="B451">
        <v>639</v>
      </c>
    </row>
    <row r="452" spans="1:2">
      <c r="A452" s="144">
        <v>15.51</v>
      </c>
      <c r="B452">
        <v>638</v>
      </c>
    </row>
    <row r="453" spans="1:2">
      <c r="A453" s="144">
        <v>15.52</v>
      </c>
      <c r="B453">
        <v>637</v>
      </c>
    </row>
    <row r="454" spans="1:2">
      <c r="A454" s="144">
        <v>15.530000000000001</v>
      </c>
      <c r="B454">
        <v>636</v>
      </c>
    </row>
    <row r="455" spans="1:2">
      <c r="A455" s="144">
        <v>15.540000000000001</v>
      </c>
      <c r="B455">
        <v>635</v>
      </c>
    </row>
    <row r="456" spans="1:2">
      <c r="A456" s="144">
        <v>15.55</v>
      </c>
      <c r="B456">
        <v>634</v>
      </c>
    </row>
    <row r="457" spans="1:2">
      <c r="A457" s="144">
        <v>15.56</v>
      </c>
      <c r="B457">
        <v>633</v>
      </c>
    </row>
    <row r="458" spans="1:2">
      <c r="A458" s="144">
        <v>15.57</v>
      </c>
      <c r="B458">
        <v>632</v>
      </c>
    </row>
    <row r="459" spans="1:2">
      <c r="A459" s="144">
        <v>15.58</v>
      </c>
      <c r="B459">
        <v>631</v>
      </c>
    </row>
    <row r="460" spans="1:2">
      <c r="A460" s="144">
        <v>15.59</v>
      </c>
      <c r="B460">
        <v>630</v>
      </c>
    </row>
    <row r="461" spans="1:2">
      <c r="A461" s="144">
        <v>15.6</v>
      </c>
      <c r="B461">
        <v>629</v>
      </c>
    </row>
    <row r="462" spans="1:2">
      <c r="A462" s="144">
        <v>15.610000000000001</v>
      </c>
      <c r="B462">
        <v>628</v>
      </c>
    </row>
    <row r="463" spans="1:2">
      <c r="A463" s="144">
        <v>15.620000000000001</v>
      </c>
      <c r="B463">
        <v>627</v>
      </c>
    </row>
    <row r="464" spans="1:2">
      <c r="A464" s="144">
        <v>15.63</v>
      </c>
      <c r="B464">
        <v>626</v>
      </c>
    </row>
    <row r="465" spans="1:2">
      <c r="A465" s="144">
        <v>15.64</v>
      </c>
      <c r="B465">
        <v>625</v>
      </c>
    </row>
    <row r="466" spans="1:2">
      <c r="A466" s="144">
        <v>15.65</v>
      </c>
      <c r="B466">
        <v>624</v>
      </c>
    </row>
    <row r="467" spans="1:2">
      <c r="A467" s="144">
        <v>15.66</v>
      </c>
      <c r="B467">
        <v>623</v>
      </c>
    </row>
    <row r="468" spans="1:2">
      <c r="A468" s="144">
        <v>15.67</v>
      </c>
      <c r="B468">
        <v>622</v>
      </c>
    </row>
    <row r="469" spans="1:2">
      <c r="A469" s="144">
        <v>15.68</v>
      </c>
      <c r="B469">
        <v>621</v>
      </c>
    </row>
    <row r="470" spans="1:2">
      <c r="A470" s="144">
        <v>15.69</v>
      </c>
      <c r="B470">
        <v>620</v>
      </c>
    </row>
    <row r="471" spans="1:2">
      <c r="A471" s="144">
        <v>15.700000000000001</v>
      </c>
      <c r="B471">
        <v>619</v>
      </c>
    </row>
    <row r="472" spans="1:2">
      <c r="A472" s="144">
        <v>15.71</v>
      </c>
      <c r="B472">
        <v>618</v>
      </c>
    </row>
    <row r="473" spans="1:2">
      <c r="A473" s="144">
        <v>15.72</v>
      </c>
      <c r="B473">
        <v>617</v>
      </c>
    </row>
    <row r="474" spans="1:2">
      <c r="A474" s="144">
        <v>15.73</v>
      </c>
      <c r="B474">
        <v>616</v>
      </c>
    </row>
    <row r="475" spans="1:2">
      <c r="A475" s="144">
        <v>15.74</v>
      </c>
      <c r="B475">
        <v>615</v>
      </c>
    </row>
    <row r="476" spans="1:2">
      <c r="A476" s="144">
        <v>15.75</v>
      </c>
      <c r="B476">
        <v>614</v>
      </c>
    </row>
    <row r="477" spans="1:2">
      <c r="A477" s="144">
        <v>15.76</v>
      </c>
      <c r="B477">
        <v>613</v>
      </c>
    </row>
    <row r="478" spans="1:2">
      <c r="A478" s="144">
        <v>15.77</v>
      </c>
      <c r="B478">
        <v>612</v>
      </c>
    </row>
    <row r="479" spans="1:2">
      <c r="A479" s="144">
        <v>15.780000000000001</v>
      </c>
      <c r="B479">
        <v>611</v>
      </c>
    </row>
    <row r="480" spans="1:2">
      <c r="A480" s="144">
        <v>15.790000000000001</v>
      </c>
      <c r="B480">
        <v>610</v>
      </c>
    </row>
    <row r="481" spans="1:2">
      <c r="A481" s="144">
        <v>15.8</v>
      </c>
      <c r="B481">
        <v>609</v>
      </c>
    </row>
    <row r="482" spans="1:2">
      <c r="A482" s="144">
        <v>15.81</v>
      </c>
      <c r="B482">
        <v>608</v>
      </c>
    </row>
    <row r="483" spans="1:2">
      <c r="A483" s="144">
        <v>15.82</v>
      </c>
      <c r="B483">
        <v>607</v>
      </c>
    </row>
    <row r="484" spans="1:2">
      <c r="A484" s="144">
        <v>15.83</v>
      </c>
      <c r="B484">
        <v>606</v>
      </c>
    </row>
    <row r="485" spans="1:2">
      <c r="A485" s="144">
        <v>15.84</v>
      </c>
      <c r="B485">
        <v>605</v>
      </c>
    </row>
    <row r="486" spans="1:2">
      <c r="A486" s="144">
        <v>15.85</v>
      </c>
      <c r="B486">
        <v>604</v>
      </c>
    </row>
    <row r="487" spans="1:2">
      <c r="A487" s="144">
        <v>15.860000000000001</v>
      </c>
      <c r="B487">
        <v>603</v>
      </c>
    </row>
    <row r="488" spans="1:2">
      <c r="A488" s="144">
        <v>15.870000000000001</v>
      </c>
      <c r="B488">
        <v>602</v>
      </c>
    </row>
    <row r="489" spans="1:2">
      <c r="A489" s="144">
        <v>15.88</v>
      </c>
      <c r="B489">
        <v>601</v>
      </c>
    </row>
    <row r="490" spans="1:2">
      <c r="A490" s="144">
        <v>15.89</v>
      </c>
      <c r="B490">
        <v>600</v>
      </c>
    </row>
    <row r="491" spans="1:2">
      <c r="A491" s="144">
        <v>15.9</v>
      </c>
      <c r="B491">
        <v>599</v>
      </c>
    </row>
    <row r="492" spans="1:2">
      <c r="A492" s="144">
        <v>15.91</v>
      </c>
      <c r="B492">
        <v>598</v>
      </c>
    </row>
    <row r="493" spans="1:2">
      <c r="A493" s="144">
        <v>15.92</v>
      </c>
      <c r="B493">
        <v>597</v>
      </c>
    </row>
    <row r="494" spans="1:2">
      <c r="A494" s="144">
        <v>15.93</v>
      </c>
      <c r="B494">
        <v>596</v>
      </c>
    </row>
    <row r="495" spans="1:2">
      <c r="A495" s="144">
        <v>15.94</v>
      </c>
      <c r="B495">
        <v>595</v>
      </c>
    </row>
    <row r="496" spans="1:2">
      <c r="A496" s="144">
        <v>15.950000000000001</v>
      </c>
      <c r="B496">
        <v>594</v>
      </c>
    </row>
    <row r="497" spans="1:2">
      <c r="A497" s="144">
        <v>15.96</v>
      </c>
      <c r="B497">
        <v>593</v>
      </c>
    </row>
    <row r="498" spans="1:2">
      <c r="A498" s="144">
        <v>15.97</v>
      </c>
      <c r="B498">
        <v>592</v>
      </c>
    </row>
    <row r="499" spans="1:2">
      <c r="A499" s="144">
        <v>15.98</v>
      </c>
      <c r="B499">
        <v>591</v>
      </c>
    </row>
    <row r="500" spans="1:2">
      <c r="A500" s="144">
        <v>15.99</v>
      </c>
      <c r="B500">
        <v>590</v>
      </c>
    </row>
    <row r="501" spans="1:2">
      <c r="A501" s="144">
        <v>16</v>
      </c>
      <c r="B501">
        <v>589</v>
      </c>
    </row>
    <row r="502" spans="1:2">
      <c r="A502" s="144">
        <v>16.010000000000002</v>
      </c>
      <c r="B502">
        <v>588</v>
      </c>
    </row>
    <row r="503" spans="1:2">
      <c r="A503" s="144">
        <v>16.02</v>
      </c>
      <c r="B503">
        <v>587</v>
      </c>
    </row>
    <row r="504" spans="1:2">
      <c r="A504" s="144">
        <v>16.03</v>
      </c>
      <c r="B504">
        <v>586</v>
      </c>
    </row>
    <row r="505" spans="1:2">
      <c r="A505" s="144">
        <v>16.04</v>
      </c>
      <c r="B505">
        <v>585</v>
      </c>
    </row>
    <row r="506" spans="1:2">
      <c r="A506" s="144">
        <v>16.05</v>
      </c>
      <c r="B506">
        <v>584</v>
      </c>
    </row>
    <row r="507" spans="1:2">
      <c r="A507" s="144">
        <v>16.059999999999999</v>
      </c>
      <c r="B507">
        <v>583</v>
      </c>
    </row>
    <row r="508" spans="1:2">
      <c r="A508" s="144">
        <v>16.07</v>
      </c>
      <c r="B508">
        <v>582</v>
      </c>
    </row>
    <row r="509" spans="1:2">
      <c r="A509" s="144">
        <v>16.080000000000002</v>
      </c>
      <c r="B509">
        <v>581</v>
      </c>
    </row>
    <row r="510" spans="1:2">
      <c r="A510" s="144">
        <v>16.09</v>
      </c>
      <c r="B510">
        <v>580</v>
      </c>
    </row>
    <row r="511" spans="1:2">
      <c r="A511" s="144">
        <v>16.100000000000001</v>
      </c>
      <c r="B511">
        <v>579</v>
      </c>
    </row>
    <row r="512" spans="1:2">
      <c r="A512" s="144">
        <v>16.11</v>
      </c>
      <c r="B512">
        <v>578</v>
      </c>
    </row>
    <row r="513" spans="1:2">
      <c r="A513" s="144">
        <v>16.12</v>
      </c>
      <c r="B513">
        <v>577</v>
      </c>
    </row>
    <row r="514" spans="1:2">
      <c r="A514" s="144">
        <v>16.13</v>
      </c>
      <c r="B514">
        <v>576</v>
      </c>
    </row>
    <row r="515" spans="1:2">
      <c r="A515" s="144">
        <v>16.14</v>
      </c>
      <c r="B515">
        <v>575</v>
      </c>
    </row>
    <row r="516" spans="1:2">
      <c r="A516" s="144">
        <v>16.149999999999999</v>
      </c>
      <c r="B516">
        <v>574</v>
      </c>
    </row>
    <row r="517" spans="1:2">
      <c r="A517" s="144">
        <v>16.16</v>
      </c>
      <c r="B517">
        <v>573</v>
      </c>
    </row>
    <row r="518" spans="1:2">
      <c r="A518" s="144">
        <v>16.170000000000002</v>
      </c>
      <c r="B518">
        <v>572</v>
      </c>
    </row>
    <row r="519" spans="1:2">
      <c r="A519" s="144">
        <v>16.18</v>
      </c>
      <c r="B519">
        <v>571</v>
      </c>
    </row>
    <row r="520" spans="1:2">
      <c r="A520" s="144">
        <v>16.190000000000001</v>
      </c>
      <c r="B520">
        <v>570</v>
      </c>
    </row>
    <row r="521" spans="1:2">
      <c r="A521" s="144">
        <v>16.2</v>
      </c>
      <c r="B521">
        <v>570</v>
      </c>
    </row>
    <row r="522" spans="1:2">
      <c r="A522" s="144">
        <v>16.21</v>
      </c>
      <c r="B522">
        <v>569</v>
      </c>
    </row>
    <row r="523" spans="1:2">
      <c r="A523" s="144">
        <v>16.22</v>
      </c>
      <c r="B523">
        <v>568</v>
      </c>
    </row>
    <row r="524" spans="1:2">
      <c r="A524" s="144">
        <v>16.23</v>
      </c>
      <c r="B524">
        <v>567</v>
      </c>
    </row>
    <row r="525" spans="1:2">
      <c r="A525" s="144">
        <v>16.240000000000002</v>
      </c>
      <c r="B525">
        <v>566</v>
      </c>
    </row>
    <row r="526" spans="1:2">
      <c r="A526" s="144">
        <v>16.25</v>
      </c>
      <c r="B526">
        <v>565</v>
      </c>
    </row>
    <row r="527" spans="1:2">
      <c r="A527" s="144">
        <v>16.260000000000002</v>
      </c>
      <c r="B527">
        <v>564</v>
      </c>
    </row>
    <row r="528" spans="1:2">
      <c r="A528" s="144">
        <v>16.27</v>
      </c>
      <c r="B528">
        <v>563</v>
      </c>
    </row>
    <row r="529" spans="1:2">
      <c r="A529" s="144">
        <v>16.28</v>
      </c>
      <c r="B529">
        <v>562</v>
      </c>
    </row>
    <row r="530" spans="1:2">
      <c r="A530" s="144">
        <v>16.29</v>
      </c>
      <c r="B530">
        <v>561</v>
      </c>
    </row>
    <row r="531" spans="1:2">
      <c r="A531" s="144">
        <v>16.3</v>
      </c>
      <c r="B531">
        <v>560</v>
      </c>
    </row>
    <row r="532" spans="1:2">
      <c r="A532" s="144">
        <v>16.309999999999999</v>
      </c>
      <c r="B532">
        <v>559</v>
      </c>
    </row>
    <row r="533" spans="1:2">
      <c r="A533" s="144">
        <v>16.32</v>
      </c>
      <c r="B533">
        <v>558</v>
      </c>
    </row>
    <row r="534" spans="1:2">
      <c r="A534" s="144">
        <v>16.330000000000002</v>
      </c>
      <c r="B534">
        <v>557</v>
      </c>
    </row>
    <row r="535" spans="1:2">
      <c r="A535" s="144">
        <v>16.34</v>
      </c>
      <c r="B535">
        <v>556</v>
      </c>
    </row>
    <row r="536" spans="1:2">
      <c r="A536" s="144">
        <v>16.350000000000001</v>
      </c>
      <c r="B536">
        <v>555</v>
      </c>
    </row>
    <row r="537" spans="1:2">
      <c r="A537" s="144">
        <v>16.36</v>
      </c>
      <c r="B537">
        <v>554</v>
      </c>
    </row>
    <row r="538" spans="1:2">
      <c r="A538" s="144">
        <v>16.37</v>
      </c>
      <c r="B538">
        <v>553</v>
      </c>
    </row>
    <row r="539" spans="1:2">
      <c r="A539" s="144">
        <v>16.38</v>
      </c>
      <c r="B539">
        <v>552</v>
      </c>
    </row>
    <row r="540" spans="1:2">
      <c r="A540" s="144">
        <v>16.39</v>
      </c>
      <c r="B540">
        <v>551</v>
      </c>
    </row>
    <row r="541" spans="1:2">
      <c r="A541" s="144">
        <v>16.399999999999999</v>
      </c>
      <c r="B541">
        <v>550</v>
      </c>
    </row>
    <row r="542" spans="1:2">
      <c r="A542" s="144">
        <v>16.41</v>
      </c>
      <c r="B542">
        <v>549</v>
      </c>
    </row>
    <row r="543" spans="1:2">
      <c r="A543" s="144">
        <v>16.420000000000002</v>
      </c>
      <c r="B543">
        <v>548</v>
      </c>
    </row>
    <row r="544" spans="1:2">
      <c r="A544" s="144">
        <v>16.43</v>
      </c>
      <c r="B544">
        <v>547</v>
      </c>
    </row>
    <row r="545" spans="1:2">
      <c r="A545" s="144">
        <v>16.440000000000001</v>
      </c>
      <c r="B545">
        <v>546</v>
      </c>
    </row>
    <row r="546" spans="1:2">
      <c r="A546" s="144">
        <v>16.45</v>
      </c>
      <c r="B546">
        <v>546</v>
      </c>
    </row>
    <row r="547" spans="1:2">
      <c r="A547" s="144">
        <v>16.46</v>
      </c>
      <c r="B547">
        <v>545</v>
      </c>
    </row>
    <row r="548" spans="1:2">
      <c r="A548" s="144">
        <v>16.47</v>
      </c>
      <c r="B548">
        <v>544</v>
      </c>
    </row>
    <row r="549" spans="1:2">
      <c r="A549" s="144">
        <v>16.48</v>
      </c>
      <c r="B549">
        <v>543</v>
      </c>
    </row>
    <row r="550" spans="1:2">
      <c r="A550" s="144">
        <v>16.490000000000002</v>
      </c>
      <c r="B550">
        <v>542</v>
      </c>
    </row>
    <row r="551" spans="1:2">
      <c r="A551" s="144">
        <v>16.5</v>
      </c>
      <c r="B551">
        <v>541</v>
      </c>
    </row>
    <row r="552" spans="1:2">
      <c r="A552" s="144">
        <v>16.510000000000002</v>
      </c>
      <c r="B552">
        <v>540</v>
      </c>
    </row>
    <row r="553" spans="1:2">
      <c r="A553" s="144">
        <v>16.52</v>
      </c>
      <c r="B553">
        <v>539</v>
      </c>
    </row>
    <row r="554" spans="1:2">
      <c r="A554" s="144">
        <v>16.53</v>
      </c>
      <c r="B554">
        <v>538</v>
      </c>
    </row>
    <row r="555" spans="1:2">
      <c r="A555" s="144">
        <v>16.54</v>
      </c>
      <c r="B555">
        <v>537</v>
      </c>
    </row>
    <row r="556" spans="1:2">
      <c r="A556" s="144">
        <v>16.55</v>
      </c>
      <c r="B556">
        <v>536</v>
      </c>
    </row>
    <row r="557" spans="1:2">
      <c r="A557" s="144">
        <v>16.559999999999999</v>
      </c>
      <c r="B557">
        <v>535</v>
      </c>
    </row>
    <row r="558" spans="1:2">
      <c r="A558" s="144">
        <v>16.57</v>
      </c>
      <c r="B558">
        <v>534</v>
      </c>
    </row>
    <row r="559" spans="1:2">
      <c r="A559" s="144">
        <v>16.580000000000002</v>
      </c>
      <c r="B559">
        <v>533</v>
      </c>
    </row>
    <row r="560" spans="1:2">
      <c r="A560" s="144">
        <v>16.59</v>
      </c>
      <c r="B560">
        <v>532</v>
      </c>
    </row>
    <row r="561" spans="1:2">
      <c r="A561" s="144">
        <v>16.600000000000001</v>
      </c>
      <c r="B561">
        <v>531</v>
      </c>
    </row>
    <row r="562" spans="1:2">
      <c r="A562" s="144">
        <v>16.61</v>
      </c>
      <c r="B562">
        <v>530</v>
      </c>
    </row>
    <row r="563" spans="1:2">
      <c r="A563" s="144">
        <v>16.62</v>
      </c>
      <c r="B563">
        <v>530</v>
      </c>
    </row>
    <row r="564" spans="1:2">
      <c r="A564" s="144">
        <v>16.63</v>
      </c>
      <c r="B564">
        <v>529</v>
      </c>
    </row>
    <row r="565" spans="1:2">
      <c r="A565" s="144">
        <v>16.64</v>
      </c>
      <c r="B565">
        <v>528</v>
      </c>
    </row>
    <row r="566" spans="1:2">
      <c r="A566" s="144">
        <v>16.649999999999999</v>
      </c>
      <c r="B566">
        <v>527</v>
      </c>
    </row>
    <row r="567" spans="1:2">
      <c r="A567" s="144">
        <v>16.66</v>
      </c>
      <c r="B567">
        <v>526</v>
      </c>
    </row>
    <row r="568" spans="1:2">
      <c r="A568" s="144">
        <v>16.670000000000002</v>
      </c>
      <c r="B568">
        <v>525</v>
      </c>
    </row>
    <row r="569" spans="1:2">
      <c r="A569" s="144">
        <v>16.68</v>
      </c>
      <c r="B569">
        <v>524</v>
      </c>
    </row>
    <row r="570" spans="1:2">
      <c r="A570" s="144">
        <v>16.690000000000001</v>
      </c>
      <c r="B570">
        <v>523</v>
      </c>
    </row>
    <row r="571" spans="1:2">
      <c r="A571" s="144">
        <v>16.7</v>
      </c>
      <c r="B571">
        <v>522</v>
      </c>
    </row>
    <row r="572" spans="1:2">
      <c r="A572" s="144">
        <v>16.71</v>
      </c>
      <c r="B572">
        <v>521</v>
      </c>
    </row>
    <row r="573" spans="1:2">
      <c r="A573" s="144">
        <v>16.72</v>
      </c>
      <c r="B573">
        <v>520</v>
      </c>
    </row>
    <row r="574" spans="1:2">
      <c r="A574" s="144">
        <v>16.73</v>
      </c>
      <c r="B574">
        <v>519</v>
      </c>
    </row>
    <row r="575" spans="1:2">
      <c r="A575" s="144">
        <v>16.740000000000002</v>
      </c>
      <c r="B575">
        <v>518</v>
      </c>
    </row>
    <row r="576" spans="1:2">
      <c r="A576" s="144">
        <v>16.75</v>
      </c>
      <c r="B576">
        <v>517</v>
      </c>
    </row>
    <row r="577" spans="1:2">
      <c r="A577" s="144">
        <v>16.760000000000002</v>
      </c>
      <c r="B577">
        <v>516</v>
      </c>
    </row>
    <row r="578" spans="1:2">
      <c r="A578" s="144">
        <v>16.77</v>
      </c>
      <c r="B578">
        <v>516</v>
      </c>
    </row>
    <row r="579" spans="1:2">
      <c r="A579" s="144">
        <v>16.78</v>
      </c>
      <c r="B579">
        <v>515</v>
      </c>
    </row>
    <row r="580" spans="1:2">
      <c r="A580" s="144">
        <v>16.79</v>
      </c>
      <c r="B580">
        <v>514</v>
      </c>
    </row>
    <row r="581" spans="1:2">
      <c r="A581" s="144">
        <v>16.8</v>
      </c>
      <c r="B581">
        <v>513</v>
      </c>
    </row>
    <row r="582" spans="1:2">
      <c r="A582" s="144">
        <v>16.809999999999999</v>
      </c>
      <c r="B582">
        <v>512</v>
      </c>
    </row>
    <row r="583" spans="1:2">
      <c r="A583" s="144">
        <v>16.82</v>
      </c>
      <c r="B583">
        <v>511</v>
      </c>
    </row>
    <row r="584" spans="1:2">
      <c r="A584" s="144">
        <v>16.830000000000002</v>
      </c>
      <c r="B584">
        <v>510</v>
      </c>
    </row>
    <row r="585" spans="1:2">
      <c r="A585" s="144">
        <v>16.84</v>
      </c>
      <c r="B585">
        <v>509</v>
      </c>
    </row>
    <row r="586" spans="1:2">
      <c r="A586" s="144">
        <v>16.850000000000001</v>
      </c>
      <c r="B586">
        <v>508</v>
      </c>
    </row>
    <row r="587" spans="1:2">
      <c r="A587" s="144">
        <v>16.86</v>
      </c>
      <c r="B587">
        <v>507</v>
      </c>
    </row>
    <row r="588" spans="1:2">
      <c r="A588" s="144">
        <v>16.87</v>
      </c>
      <c r="B588">
        <v>506</v>
      </c>
    </row>
    <row r="589" spans="1:2">
      <c r="A589" s="144">
        <v>16.88</v>
      </c>
      <c r="B589">
        <v>505</v>
      </c>
    </row>
    <row r="590" spans="1:2">
      <c r="A590" s="144">
        <v>16.89</v>
      </c>
      <c r="B590">
        <v>504</v>
      </c>
    </row>
    <row r="591" spans="1:2">
      <c r="A591" s="144">
        <v>16.899999999999999</v>
      </c>
      <c r="B591">
        <v>504</v>
      </c>
    </row>
    <row r="592" spans="1:2">
      <c r="A592" s="144">
        <v>16.91</v>
      </c>
      <c r="B592">
        <v>503</v>
      </c>
    </row>
    <row r="593" spans="1:2">
      <c r="A593" s="144">
        <v>16.920000000000002</v>
      </c>
      <c r="B593">
        <v>502</v>
      </c>
    </row>
    <row r="594" spans="1:2">
      <c r="A594" s="144">
        <v>16.93</v>
      </c>
      <c r="B594">
        <v>501</v>
      </c>
    </row>
    <row r="595" spans="1:2">
      <c r="A595" s="144">
        <v>16.940000000000001</v>
      </c>
      <c r="B595">
        <v>500</v>
      </c>
    </row>
    <row r="596" spans="1:2">
      <c r="A596" s="144">
        <v>16.95</v>
      </c>
      <c r="B596">
        <v>499</v>
      </c>
    </row>
    <row r="597" spans="1:2">
      <c r="A597" s="144">
        <v>16.96</v>
      </c>
      <c r="B597">
        <v>498</v>
      </c>
    </row>
    <row r="598" spans="1:2">
      <c r="A598" s="144">
        <v>16.97</v>
      </c>
      <c r="B598">
        <v>497</v>
      </c>
    </row>
    <row r="599" spans="1:2">
      <c r="A599" s="144">
        <v>16.98</v>
      </c>
      <c r="B599">
        <v>496</v>
      </c>
    </row>
    <row r="600" spans="1:2">
      <c r="A600" s="144">
        <v>16.990000000000002</v>
      </c>
      <c r="B600">
        <v>495</v>
      </c>
    </row>
    <row r="601" spans="1:2">
      <c r="A601" s="144">
        <v>17</v>
      </c>
      <c r="B601">
        <v>494</v>
      </c>
    </row>
    <row r="602" spans="1:2">
      <c r="A602" s="144">
        <v>17.010000000000002</v>
      </c>
      <c r="B602">
        <v>494</v>
      </c>
    </row>
    <row r="603" spans="1:2">
      <c r="A603" s="144">
        <v>17.02</v>
      </c>
      <c r="B603">
        <v>493</v>
      </c>
    </row>
    <row r="604" spans="1:2">
      <c r="A604" s="144">
        <v>17.03</v>
      </c>
      <c r="B604">
        <v>492</v>
      </c>
    </row>
    <row r="605" spans="1:2">
      <c r="A605" s="144">
        <v>17.04</v>
      </c>
      <c r="B605">
        <v>491</v>
      </c>
    </row>
    <row r="606" spans="1:2">
      <c r="A606" s="144">
        <v>17.05</v>
      </c>
      <c r="B606">
        <v>490</v>
      </c>
    </row>
    <row r="607" spans="1:2">
      <c r="A607" s="144">
        <v>17.059999999999999</v>
      </c>
      <c r="B607">
        <v>489</v>
      </c>
    </row>
    <row r="608" spans="1:2">
      <c r="A608" s="144">
        <v>17.07</v>
      </c>
      <c r="B608">
        <v>488</v>
      </c>
    </row>
    <row r="609" spans="1:2">
      <c r="A609" s="144">
        <v>17.080000000000002</v>
      </c>
      <c r="B609">
        <v>487</v>
      </c>
    </row>
    <row r="610" spans="1:2">
      <c r="A610" s="144">
        <v>17.09</v>
      </c>
      <c r="B610">
        <v>486</v>
      </c>
    </row>
    <row r="611" spans="1:2">
      <c r="A611" s="144">
        <v>17.100000000000001</v>
      </c>
      <c r="B611">
        <v>485</v>
      </c>
    </row>
    <row r="612" spans="1:2">
      <c r="A612" s="144">
        <v>17.11</v>
      </c>
      <c r="B612">
        <v>485</v>
      </c>
    </row>
    <row r="613" spans="1:2">
      <c r="A613" s="144">
        <v>17.12</v>
      </c>
      <c r="B613">
        <v>484</v>
      </c>
    </row>
    <row r="614" spans="1:2">
      <c r="A614" s="144">
        <v>17.13</v>
      </c>
      <c r="B614">
        <v>483</v>
      </c>
    </row>
    <row r="615" spans="1:2">
      <c r="A615" s="144">
        <v>17.14</v>
      </c>
      <c r="B615">
        <v>482</v>
      </c>
    </row>
    <row r="616" spans="1:2">
      <c r="A616" s="144">
        <v>17.150000000000002</v>
      </c>
      <c r="B616">
        <v>481</v>
      </c>
    </row>
    <row r="617" spans="1:2">
      <c r="A617" s="144">
        <v>17.16</v>
      </c>
      <c r="B617">
        <v>480</v>
      </c>
    </row>
    <row r="618" spans="1:2">
      <c r="A618" s="144">
        <v>17.170000000000002</v>
      </c>
      <c r="B618">
        <v>479</v>
      </c>
    </row>
    <row r="619" spans="1:2">
      <c r="A619" s="144">
        <v>17.18</v>
      </c>
      <c r="B619">
        <v>478</v>
      </c>
    </row>
    <row r="620" spans="1:2">
      <c r="A620" s="144">
        <v>17.190000000000001</v>
      </c>
      <c r="B620">
        <v>477</v>
      </c>
    </row>
    <row r="621" spans="1:2">
      <c r="A621" s="144">
        <v>17.2</v>
      </c>
      <c r="B621">
        <v>476</v>
      </c>
    </row>
    <row r="622" spans="1:2">
      <c r="A622" s="144">
        <v>17.21</v>
      </c>
      <c r="B622">
        <v>476</v>
      </c>
    </row>
    <row r="623" spans="1:2">
      <c r="A623" s="144">
        <v>17.22</v>
      </c>
      <c r="B623">
        <v>475</v>
      </c>
    </row>
    <row r="624" spans="1:2">
      <c r="A624" s="144">
        <v>17.23</v>
      </c>
      <c r="B624">
        <v>474</v>
      </c>
    </row>
    <row r="625" spans="1:2">
      <c r="A625" s="144">
        <v>17.240000000000002</v>
      </c>
      <c r="B625">
        <v>473</v>
      </c>
    </row>
    <row r="626" spans="1:2">
      <c r="A626" s="144">
        <v>17.25</v>
      </c>
      <c r="B626">
        <v>472</v>
      </c>
    </row>
    <row r="627" spans="1:2">
      <c r="A627" s="144">
        <v>17.260000000000002</v>
      </c>
      <c r="B627">
        <v>471</v>
      </c>
    </row>
    <row r="628" spans="1:2">
      <c r="A628" s="144">
        <v>17.27</v>
      </c>
      <c r="B628">
        <v>470</v>
      </c>
    </row>
    <row r="629" spans="1:2">
      <c r="A629" s="144">
        <v>17.28</v>
      </c>
      <c r="B629">
        <v>469</v>
      </c>
    </row>
    <row r="630" spans="1:2">
      <c r="A630" s="144">
        <v>17.29</v>
      </c>
      <c r="B630">
        <v>468</v>
      </c>
    </row>
    <row r="631" spans="1:2">
      <c r="A631" s="144">
        <v>17.3</v>
      </c>
      <c r="B631">
        <v>468</v>
      </c>
    </row>
    <row r="632" spans="1:2">
      <c r="A632" s="144">
        <v>17.309999999999999</v>
      </c>
      <c r="B632">
        <v>467</v>
      </c>
    </row>
    <row r="633" spans="1:2">
      <c r="A633" s="144">
        <v>17.32</v>
      </c>
      <c r="B633">
        <v>466</v>
      </c>
    </row>
    <row r="634" spans="1:2">
      <c r="A634" s="144">
        <v>17.330000000000002</v>
      </c>
      <c r="B634">
        <v>465</v>
      </c>
    </row>
    <row r="635" spans="1:2">
      <c r="A635" s="144">
        <v>17.34</v>
      </c>
      <c r="B635">
        <v>464</v>
      </c>
    </row>
    <row r="636" spans="1:2">
      <c r="A636" s="144">
        <v>17.350000000000001</v>
      </c>
      <c r="B636">
        <v>463</v>
      </c>
    </row>
    <row r="637" spans="1:2">
      <c r="A637" s="144">
        <v>17.36</v>
      </c>
      <c r="B637">
        <v>462</v>
      </c>
    </row>
    <row r="638" spans="1:2">
      <c r="A638" s="144">
        <v>17.37</v>
      </c>
      <c r="B638">
        <v>461</v>
      </c>
    </row>
    <row r="639" spans="1:2">
      <c r="A639" s="144">
        <v>17.38</v>
      </c>
      <c r="B639">
        <v>460</v>
      </c>
    </row>
    <row r="640" spans="1:2">
      <c r="A640" s="144">
        <v>17.39</v>
      </c>
      <c r="B640">
        <v>460</v>
      </c>
    </row>
    <row r="641" spans="1:2">
      <c r="A641" s="144">
        <v>17.400000000000002</v>
      </c>
      <c r="B641">
        <v>459</v>
      </c>
    </row>
    <row r="642" spans="1:2">
      <c r="A642" s="144">
        <v>17.41</v>
      </c>
      <c r="B642">
        <v>458</v>
      </c>
    </row>
    <row r="643" spans="1:2">
      <c r="A643" s="144">
        <v>17.420000000000002</v>
      </c>
      <c r="B643">
        <v>457</v>
      </c>
    </row>
    <row r="644" spans="1:2">
      <c r="A644" s="144">
        <v>17.43</v>
      </c>
      <c r="B644">
        <v>456</v>
      </c>
    </row>
    <row r="645" spans="1:2">
      <c r="A645" s="144">
        <v>17.440000000000001</v>
      </c>
      <c r="B645">
        <v>455</v>
      </c>
    </row>
    <row r="646" spans="1:2">
      <c r="A646" s="144">
        <v>17.45</v>
      </c>
      <c r="B646">
        <v>454</v>
      </c>
    </row>
    <row r="647" spans="1:2">
      <c r="A647" s="144">
        <v>17.46</v>
      </c>
      <c r="B647">
        <v>453</v>
      </c>
    </row>
    <row r="648" spans="1:2">
      <c r="A648" s="144">
        <v>17.47</v>
      </c>
      <c r="B648">
        <v>453</v>
      </c>
    </row>
    <row r="649" spans="1:2">
      <c r="A649" s="144">
        <v>17.48</v>
      </c>
      <c r="B649">
        <v>452</v>
      </c>
    </row>
    <row r="650" spans="1:2">
      <c r="A650" s="144">
        <v>17.490000000000002</v>
      </c>
      <c r="B650">
        <v>451</v>
      </c>
    </row>
    <row r="651" spans="1:2">
      <c r="A651" s="144">
        <v>17.5</v>
      </c>
      <c r="B651">
        <v>450</v>
      </c>
    </row>
    <row r="652" spans="1:2">
      <c r="A652" s="144">
        <v>17.510000000000002</v>
      </c>
      <c r="B652">
        <v>449</v>
      </c>
    </row>
    <row r="653" spans="1:2">
      <c r="A653" s="144">
        <v>17.52</v>
      </c>
      <c r="B653">
        <v>448</v>
      </c>
    </row>
    <row r="654" spans="1:2">
      <c r="A654" s="144">
        <v>17.53</v>
      </c>
      <c r="B654">
        <v>447</v>
      </c>
    </row>
    <row r="655" spans="1:2">
      <c r="A655" s="144">
        <v>17.54</v>
      </c>
      <c r="B655">
        <v>447</v>
      </c>
    </row>
    <row r="656" spans="1:2">
      <c r="A656" s="144">
        <v>17.55</v>
      </c>
      <c r="B656">
        <v>446</v>
      </c>
    </row>
    <row r="657" spans="1:2">
      <c r="A657" s="144">
        <v>17.559999999999999</v>
      </c>
      <c r="B657">
        <v>445</v>
      </c>
    </row>
    <row r="658" spans="1:2">
      <c r="A658" s="144">
        <v>17.57</v>
      </c>
      <c r="B658">
        <v>444</v>
      </c>
    </row>
    <row r="659" spans="1:2">
      <c r="A659" s="144">
        <v>17.580000000000002</v>
      </c>
      <c r="B659">
        <v>443</v>
      </c>
    </row>
    <row r="660" spans="1:2">
      <c r="A660" s="144">
        <v>17.59</v>
      </c>
      <c r="B660">
        <v>442</v>
      </c>
    </row>
    <row r="661" spans="1:2">
      <c r="A661" s="144">
        <v>17.600000000000001</v>
      </c>
      <c r="B661">
        <v>441</v>
      </c>
    </row>
    <row r="662" spans="1:2">
      <c r="A662" s="144">
        <v>17.61</v>
      </c>
      <c r="B662">
        <v>440</v>
      </c>
    </row>
    <row r="663" spans="1:2">
      <c r="A663" s="144">
        <v>17.62</v>
      </c>
      <c r="B663">
        <v>440</v>
      </c>
    </row>
    <row r="664" spans="1:2">
      <c r="A664" s="144">
        <v>17.63</v>
      </c>
      <c r="B664">
        <v>439</v>
      </c>
    </row>
    <row r="665" spans="1:2">
      <c r="A665" s="144">
        <v>17.64</v>
      </c>
      <c r="B665">
        <v>438</v>
      </c>
    </row>
    <row r="666" spans="1:2">
      <c r="A666" s="144">
        <v>17.650000000000002</v>
      </c>
      <c r="B666">
        <v>437</v>
      </c>
    </row>
    <row r="667" spans="1:2">
      <c r="A667" s="144">
        <v>17.66</v>
      </c>
      <c r="B667">
        <v>436</v>
      </c>
    </row>
    <row r="668" spans="1:2">
      <c r="A668" s="144">
        <v>17.670000000000002</v>
      </c>
      <c r="B668">
        <v>435</v>
      </c>
    </row>
    <row r="669" spans="1:2">
      <c r="A669" s="144">
        <v>17.68</v>
      </c>
      <c r="B669">
        <v>434</v>
      </c>
    </row>
    <row r="670" spans="1:2">
      <c r="A670" s="144">
        <v>17.690000000000001</v>
      </c>
      <c r="B670">
        <v>434</v>
      </c>
    </row>
    <row r="671" spans="1:2">
      <c r="A671" s="144">
        <v>17.7</v>
      </c>
      <c r="B671">
        <v>433</v>
      </c>
    </row>
    <row r="672" spans="1:2">
      <c r="A672" s="144">
        <v>17.71</v>
      </c>
      <c r="B672">
        <v>432</v>
      </c>
    </row>
    <row r="673" spans="1:2">
      <c r="A673" s="144">
        <v>17.72</v>
      </c>
      <c r="B673">
        <v>431</v>
      </c>
    </row>
    <row r="674" spans="1:2">
      <c r="A674" s="144">
        <v>17.73</v>
      </c>
      <c r="B674">
        <v>430</v>
      </c>
    </row>
    <row r="675" spans="1:2">
      <c r="A675" s="144">
        <v>17.740000000000002</v>
      </c>
      <c r="B675">
        <v>429</v>
      </c>
    </row>
    <row r="676" spans="1:2">
      <c r="A676" s="144">
        <v>17.75</v>
      </c>
      <c r="B676">
        <v>428</v>
      </c>
    </row>
    <row r="677" spans="1:2">
      <c r="A677" s="144">
        <v>17.75</v>
      </c>
      <c r="B677">
        <v>428</v>
      </c>
    </row>
    <row r="678" spans="1:2">
      <c r="A678" s="144">
        <v>17.760000000000002</v>
      </c>
      <c r="B678">
        <v>427</v>
      </c>
    </row>
    <row r="679" spans="1:2">
      <c r="A679" s="144">
        <v>17.77</v>
      </c>
      <c r="B679">
        <v>426</v>
      </c>
    </row>
    <row r="680" spans="1:2">
      <c r="A680" s="144">
        <v>17.78</v>
      </c>
      <c r="B680">
        <v>425</v>
      </c>
    </row>
    <row r="681" spans="1:2">
      <c r="A681" s="144">
        <v>17.79</v>
      </c>
      <c r="B681">
        <v>424</v>
      </c>
    </row>
    <row r="682" spans="1:2">
      <c r="A682" s="144">
        <v>17.8</v>
      </c>
      <c r="B682">
        <v>423</v>
      </c>
    </row>
    <row r="683" spans="1:2">
      <c r="A683" s="144">
        <v>17.809999999999999</v>
      </c>
      <c r="B683">
        <v>423</v>
      </c>
    </row>
    <row r="684" spans="1:2">
      <c r="A684" s="144">
        <v>17.82</v>
      </c>
      <c r="B684">
        <v>422</v>
      </c>
    </row>
    <row r="685" spans="1:2">
      <c r="A685" s="144">
        <v>17.830000000000002</v>
      </c>
      <c r="B685">
        <v>421</v>
      </c>
    </row>
    <row r="686" spans="1:2">
      <c r="A686" s="144">
        <v>17.84</v>
      </c>
      <c r="B686">
        <v>420</v>
      </c>
    </row>
    <row r="687" spans="1:2">
      <c r="A687" s="144">
        <v>17.850000000000001</v>
      </c>
      <c r="B687">
        <v>419</v>
      </c>
    </row>
    <row r="688" spans="1:2">
      <c r="A688" s="144">
        <v>17.86</v>
      </c>
      <c r="B688">
        <v>418</v>
      </c>
    </row>
    <row r="689" spans="1:2">
      <c r="A689" s="144">
        <v>17.87</v>
      </c>
      <c r="B689">
        <v>417</v>
      </c>
    </row>
    <row r="690" spans="1:2">
      <c r="A690" s="144">
        <v>17.88</v>
      </c>
      <c r="B690">
        <v>417</v>
      </c>
    </row>
    <row r="691" spans="1:2">
      <c r="A691" s="144">
        <v>17.89</v>
      </c>
      <c r="B691">
        <v>416</v>
      </c>
    </row>
    <row r="692" spans="1:2">
      <c r="A692" s="144">
        <v>17.900000000000002</v>
      </c>
      <c r="B692">
        <v>415</v>
      </c>
    </row>
    <row r="693" spans="1:2">
      <c r="A693" s="144">
        <v>17.91</v>
      </c>
      <c r="B693">
        <v>414</v>
      </c>
    </row>
    <row r="694" spans="1:2">
      <c r="A694" s="144">
        <v>17.920000000000002</v>
      </c>
      <c r="B694">
        <v>413</v>
      </c>
    </row>
    <row r="695" spans="1:2">
      <c r="A695" s="144">
        <v>17.93</v>
      </c>
      <c r="B695">
        <v>412</v>
      </c>
    </row>
    <row r="696" spans="1:2">
      <c r="A696" s="144">
        <v>17.940000000000001</v>
      </c>
      <c r="B696">
        <v>412</v>
      </c>
    </row>
    <row r="697" spans="1:2">
      <c r="A697" s="144">
        <v>17.95</v>
      </c>
      <c r="B697">
        <v>411</v>
      </c>
    </row>
    <row r="698" spans="1:2">
      <c r="A698" s="144">
        <v>17.96</v>
      </c>
      <c r="B698">
        <v>410</v>
      </c>
    </row>
    <row r="699" spans="1:2">
      <c r="A699" s="144">
        <v>17.97</v>
      </c>
      <c r="B699">
        <v>409</v>
      </c>
    </row>
    <row r="700" spans="1:2">
      <c r="A700" s="144">
        <v>17.98</v>
      </c>
      <c r="B700">
        <v>408</v>
      </c>
    </row>
    <row r="701" spans="1:2">
      <c r="A701" s="144">
        <v>17.990000000000002</v>
      </c>
      <c r="B701">
        <v>407</v>
      </c>
    </row>
    <row r="702" spans="1:2">
      <c r="A702" s="144">
        <v>18</v>
      </c>
      <c r="B702">
        <v>407</v>
      </c>
    </row>
    <row r="703" spans="1:2">
      <c r="A703" s="144">
        <v>18.010000000000002</v>
      </c>
      <c r="B703">
        <v>406</v>
      </c>
    </row>
    <row r="704" spans="1:2">
      <c r="A704" s="144">
        <v>18.02</v>
      </c>
      <c r="B704">
        <v>405</v>
      </c>
    </row>
    <row r="705" spans="1:2">
      <c r="A705" s="144">
        <v>18.03</v>
      </c>
      <c r="B705">
        <v>404</v>
      </c>
    </row>
    <row r="706" spans="1:2">
      <c r="A706" s="144">
        <v>18.04</v>
      </c>
      <c r="B706">
        <v>403</v>
      </c>
    </row>
    <row r="707" spans="1:2">
      <c r="A707" s="144">
        <v>18.05</v>
      </c>
      <c r="B707">
        <v>402</v>
      </c>
    </row>
    <row r="708" spans="1:2">
      <c r="A708" s="144">
        <v>18.059999999999999</v>
      </c>
      <c r="B708">
        <v>402</v>
      </c>
    </row>
    <row r="709" spans="1:2">
      <c r="A709" s="144">
        <v>18.07</v>
      </c>
      <c r="B709">
        <v>401</v>
      </c>
    </row>
    <row r="710" spans="1:2">
      <c r="A710" s="144">
        <v>18.080000000000002</v>
      </c>
      <c r="B710">
        <v>400</v>
      </c>
    </row>
    <row r="711" spans="1:2">
      <c r="A711" s="144">
        <v>18.09</v>
      </c>
      <c r="B711">
        <v>399</v>
      </c>
    </row>
    <row r="712" spans="1:2">
      <c r="A712" s="144">
        <v>18.100000000000001</v>
      </c>
      <c r="B712">
        <v>398</v>
      </c>
    </row>
    <row r="713" spans="1:2">
      <c r="A713" s="144">
        <v>18.11</v>
      </c>
      <c r="B713">
        <v>398</v>
      </c>
    </row>
    <row r="714" spans="1:2">
      <c r="A714" s="144">
        <v>18.12</v>
      </c>
      <c r="B714">
        <v>397</v>
      </c>
    </row>
    <row r="715" spans="1:2">
      <c r="A715" s="144">
        <v>18.13</v>
      </c>
      <c r="B715">
        <v>396</v>
      </c>
    </row>
    <row r="716" spans="1:2">
      <c r="A716" s="144">
        <v>18.14</v>
      </c>
      <c r="B716">
        <v>395</v>
      </c>
    </row>
    <row r="717" spans="1:2">
      <c r="A717" s="144">
        <v>18.150000000000002</v>
      </c>
      <c r="B717">
        <v>394</v>
      </c>
    </row>
    <row r="718" spans="1:2">
      <c r="A718" s="144">
        <v>18.16</v>
      </c>
      <c r="B718">
        <v>393</v>
      </c>
    </row>
    <row r="719" spans="1:2">
      <c r="A719" s="144">
        <v>18.170000000000002</v>
      </c>
      <c r="B719">
        <v>393</v>
      </c>
    </row>
    <row r="720" spans="1:2">
      <c r="A720" s="144">
        <v>18.18</v>
      </c>
      <c r="B720">
        <v>392</v>
      </c>
    </row>
    <row r="721" spans="1:2">
      <c r="A721" s="144">
        <v>18.190000000000001</v>
      </c>
      <c r="B721">
        <v>391</v>
      </c>
    </row>
    <row r="722" spans="1:2">
      <c r="A722" s="144">
        <v>18.2</v>
      </c>
      <c r="B722">
        <v>390</v>
      </c>
    </row>
    <row r="723" spans="1:2">
      <c r="A723" s="144">
        <v>18.21</v>
      </c>
      <c r="B723">
        <v>389</v>
      </c>
    </row>
    <row r="724" spans="1:2">
      <c r="A724" s="144">
        <v>18.22</v>
      </c>
      <c r="B724">
        <v>389</v>
      </c>
    </row>
    <row r="725" spans="1:2">
      <c r="A725" s="144">
        <v>18.23</v>
      </c>
      <c r="B725">
        <v>388</v>
      </c>
    </row>
    <row r="726" spans="1:2">
      <c r="A726" s="144">
        <v>18.240000000000002</v>
      </c>
      <c r="B726">
        <v>387</v>
      </c>
    </row>
    <row r="727" spans="1:2">
      <c r="A727" s="144">
        <v>18.25</v>
      </c>
      <c r="B727">
        <v>386</v>
      </c>
    </row>
    <row r="728" spans="1:2">
      <c r="A728" s="144">
        <v>18.260000000000002</v>
      </c>
      <c r="B728">
        <v>385</v>
      </c>
    </row>
    <row r="729" spans="1:2">
      <c r="A729" s="144">
        <v>18.27</v>
      </c>
      <c r="B729">
        <v>384</v>
      </c>
    </row>
    <row r="730" spans="1:2">
      <c r="A730" s="144">
        <v>18.28</v>
      </c>
      <c r="B730">
        <v>384</v>
      </c>
    </row>
    <row r="731" spans="1:2">
      <c r="A731" s="144">
        <v>18.29</v>
      </c>
      <c r="B731">
        <v>383</v>
      </c>
    </row>
    <row r="732" spans="1:2">
      <c r="A732" s="144">
        <v>18.3</v>
      </c>
      <c r="B732">
        <v>382</v>
      </c>
    </row>
    <row r="733" spans="1:2">
      <c r="A733" s="144">
        <v>18.309999999999999</v>
      </c>
      <c r="B733">
        <v>381</v>
      </c>
    </row>
    <row r="734" spans="1:2">
      <c r="A734" s="144">
        <v>18.32</v>
      </c>
      <c r="B734">
        <v>380</v>
      </c>
    </row>
    <row r="735" spans="1:2">
      <c r="A735" s="144">
        <v>18.330000000000002</v>
      </c>
      <c r="B735">
        <v>380</v>
      </c>
    </row>
    <row r="736" spans="1:2">
      <c r="A736" s="144">
        <v>18.34</v>
      </c>
      <c r="B736">
        <v>379</v>
      </c>
    </row>
    <row r="737" spans="1:2">
      <c r="A737" s="144">
        <v>18.350000000000001</v>
      </c>
      <c r="B737">
        <v>378</v>
      </c>
    </row>
    <row r="738" spans="1:2">
      <c r="A738" s="144">
        <v>18.36</v>
      </c>
      <c r="B738">
        <v>377</v>
      </c>
    </row>
    <row r="739" spans="1:2">
      <c r="A739" s="144">
        <v>18.37</v>
      </c>
      <c r="B739">
        <v>376</v>
      </c>
    </row>
    <row r="740" spans="1:2">
      <c r="A740" s="144">
        <v>18.38</v>
      </c>
      <c r="B740">
        <v>376</v>
      </c>
    </row>
    <row r="741" spans="1:2">
      <c r="A741" s="144">
        <v>18.39</v>
      </c>
      <c r="B741">
        <v>375</v>
      </c>
    </row>
    <row r="742" spans="1:2">
      <c r="A742" s="144">
        <v>18.400000000000002</v>
      </c>
      <c r="B742">
        <v>374</v>
      </c>
    </row>
    <row r="743" spans="1:2">
      <c r="A743" s="144">
        <v>18.41</v>
      </c>
      <c r="B743">
        <v>373</v>
      </c>
    </row>
    <row r="744" spans="1:2">
      <c r="A744" s="144">
        <v>18.420000000000002</v>
      </c>
      <c r="B744">
        <v>372</v>
      </c>
    </row>
    <row r="745" spans="1:2">
      <c r="A745" s="144">
        <v>18.43</v>
      </c>
      <c r="B745">
        <v>372</v>
      </c>
    </row>
    <row r="746" spans="1:2">
      <c r="A746" s="144">
        <v>18.440000000000001</v>
      </c>
      <c r="B746">
        <v>371</v>
      </c>
    </row>
    <row r="747" spans="1:2">
      <c r="A747" s="144">
        <v>18.45</v>
      </c>
      <c r="B747">
        <v>370</v>
      </c>
    </row>
    <row r="748" spans="1:2">
      <c r="A748" s="144">
        <v>18.46</v>
      </c>
      <c r="B748">
        <v>369</v>
      </c>
    </row>
    <row r="749" spans="1:2">
      <c r="A749" s="144">
        <v>18.47</v>
      </c>
      <c r="B749">
        <v>368</v>
      </c>
    </row>
    <row r="750" spans="1:2">
      <c r="A750" s="144">
        <v>18.48</v>
      </c>
      <c r="B750">
        <v>368</v>
      </c>
    </row>
    <row r="751" spans="1:2">
      <c r="A751" s="144">
        <v>18.490000000000002</v>
      </c>
      <c r="B751">
        <v>367</v>
      </c>
    </row>
    <row r="752" spans="1:2">
      <c r="A752" s="144">
        <v>18.5</v>
      </c>
      <c r="B752">
        <v>366</v>
      </c>
    </row>
    <row r="753" spans="1:2">
      <c r="A753" s="144">
        <v>18.510000000000002</v>
      </c>
      <c r="B753">
        <v>365</v>
      </c>
    </row>
    <row r="754" spans="1:2">
      <c r="A754" s="144">
        <v>18.52</v>
      </c>
      <c r="B754">
        <v>364</v>
      </c>
    </row>
    <row r="755" spans="1:2">
      <c r="A755" s="144">
        <v>18.53</v>
      </c>
      <c r="B755">
        <v>364</v>
      </c>
    </row>
    <row r="756" spans="1:2">
      <c r="A756" s="144">
        <v>18.54</v>
      </c>
      <c r="B756">
        <v>363</v>
      </c>
    </row>
    <row r="757" spans="1:2">
      <c r="A757" s="144">
        <v>18.55</v>
      </c>
      <c r="B757">
        <v>362</v>
      </c>
    </row>
    <row r="758" spans="1:2">
      <c r="A758" s="144">
        <v>18.559999999999999</v>
      </c>
      <c r="B758">
        <v>361</v>
      </c>
    </row>
    <row r="759" spans="1:2">
      <c r="A759" s="144">
        <v>18.57</v>
      </c>
      <c r="B759">
        <v>360</v>
      </c>
    </row>
    <row r="760" spans="1:2">
      <c r="A760" s="144">
        <v>18.580000000000002</v>
      </c>
      <c r="B760">
        <v>360</v>
      </c>
    </row>
    <row r="761" spans="1:2">
      <c r="A761" s="144">
        <v>18.59</v>
      </c>
      <c r="B761">
        <v>359</v>
      </c>
    </row>
    <row r="762" spans="1:2">
      <c r="A762" s="144">
        <v>18.600000000000001</v>
      </c>
      <c r="B762">
        <v>358</v>
      </c>
    </row>
    <row r="763" spans="1:2">
      <c r="A763" s="144">
        <v>18.61</v>
      </c>
      <c r="B763">
        <v>357</v>
      </c>
    </row>
    <row r="764" spans="1:2">
      <c r="A764" s="144">
        <v>18.62</v>
      </c>
      <c r="B764">
        <v>357</v>
      </c>
    </row>
    <row r="765" spans="1:2">
      <c r="A765" s="144">
        <v>18.63</v>
      </c>
      <c r="B765">
        <v>356</v>
      </c>
    </row>
    <row r="766" spans="1:2">
      <c r="A766" s="144">
        <v>18.64</v>
      </c>
      <c r="B766">
        <v>355</v>
      </c>
    </row>
    <row r="767" spans="1:2">
      <c r="A767" s="144">
        <v>18.650000000000002</v>
      </c>
      <c r="B767">
        <v>354</v>
      </c>
    </row>
    <row r="768" spans="1:2">
      <c r="A768" s="144">
        <v>18.66</v>
      </c>
      <c r="B768">
        <v>353</v>
      </c>
    </row>
    <row r="769" spans="1:2">
      <c r="A769" s="144">
        <v>18.670000000000002</v>
      </c>
      <c r="B769">
        <v>353</v>
      </c>
    </row>
    <row r="770" spans="1:2">
      <c r="A770" s="144">
        <v>18.68</v>
      </c>
      <c r="B770">
        <v>352</v>
      </c>
    </row>
    <row r="771" spans="1:2">
      <c r="A771" s="144">
        <v>18.690000000000001</v>
      </c>
      <c r="B771">
        <v>351</v>
      </c>
    </row>
    <row r="772" spans="1:2">
      <c r="A772" s="144">
        <v>18.7</v>
      </c>
      <c r="B772">
        <v>350</v>
      </c>
    </row>
    <row r="773" spans="1:2">
      <c r="A773" s="144">
        <v>18.71</v>
      </c>
      <c r="B773">
        <v>350</v>
      </c>
    </row>
    <row r="774" spans="1:2">
      <c r="A774" s="144">
        <v>18.72</v>
      </c>
      <c r="B774">
        <v>349</v>
      </c>
    </row>
    <row r="775" spans="1:2">
      <c r="A775" s="144">
        <v>18.73</v>
      </c>
      <c r="B775">
        <v>348</v>
      </c>
    </row>
    <row r="776" spans="1:2">
      <c r="A776" s="144">
        <v>18.740000000000002</v>
      </c>
      <c r="B776">
        <v>347</v>
      </c>
    </row>
    <row r="777" spans="1:2">
      <c r="A777" s="144">
        <v>18.75</v>
      </c>
      <c r="B777">
        <v>346</v>
      </c>
    </row>
    <row r="778" spans="1:2">
      <c r="A778" s="144">
        <v>18.760000000000002</v>
      </c>
      <c r="B778">
        <v>346</v>
      </c>
    </row>
    <row r="779" spans="1:2">
      <c r="A779" s="144">
        <v>18.77</v>
      </c>
      <c r="B779">
        <v>345</v>
      </c>
    </row>
    <row r="780" spans="1:2">
      <c r="A780" s="144">
        <v>18.78</v>
      </c>
      <c r="B780">
        <v>344</v>
      </c>
    </row>
    <row r="781" spans="1:2">
      <c r="A781" s="144">
        <v>18.79</v>
      </c>
      <c r="B781">
        <v>343</v>
      </c>
    </row>
    <row r="782" spans="1:2">
      <c r="A782" s="144">
        <v>18.8</v>
      </c>
      <c r="B782">
        <v>343</v>
      </c>
    </row>
    <row r="783" spans="1:2">
      <c r="A783" s="144">
        <v>18.809999999999999</v>
      </c>
      <c r="B783">
        <v>342</v>
      </c>
    </row>
    <row r="784" spans="1:2">
      <c r="A784" s="144">
        <v>18.82</v>
      </c>
      <c r="B784">
        <v>341</v>
      </c>
    </row>
    <row r="785" spans="1:2">
      <c r="A785" s="144">
        <v>18.830000000000002</v>
      </c>
      <c r="B785">
        <v>340</v>
      </c>
    </row>
    <row r="786" spans="1:2">
      <c r="A786" s="144">
        <v>18.84</v>
      </c>
      <c r="B786">
        <v>340</v>
      </c>
    </row>
    <row r="787" spans="1:2">
      <c r="A787" s="144">
        <v>18.850000000000001</v>
      </c>
      <c r="B787">
        <v>339</v>
      </c>
    </row>
    <row r="788" spans="1:2">
      <c r="A788" s="144">
        <v>18.86</v>
      </c>
      <c r="B788">
        <v>338</v>
      </c>
    </row>
    <row r="789" spans="1:2">
      <c r="A789" s="144">
        <v>18.87</v>
      </c>
      <c r="B789">
        <v>337</v>
      </c>
    </row>
    <row r="790" spans="1:2">
      <c r="A790" s="144">
        <v>18.88</v>
      </c>
      <c r="B790">
        <v>336</v>
      </c>
    </row>
    <row r="791" spans="1:2">
      <c r="A791" s="144">
        <v>18.89</v>
      </c>
      <c r="B791">
        <v>336</v>
      </c>
    </row>
    <row r="792" spans="1:2">
      <c r="A792" s="144">
        <v>18.900000000000002</v>
      </c>
      <c r="B792">
        <v>335</v>
      </c>
    </row>
    <row r="793" spans="1:2">
      <c r="A793" s="144">
        <v>18.91</v>
      </c>
      <c r="B793">
        <v>334</v>
      </c>
    </row>
    <row r="794" spans="1:2">
      <c r="A794" s="144">
        <v>18.920000000000002</v>
      </c>
      <c r="B794">
        <v>333</v>
      </c>
    </row>
    <row r="795" spans="1:2">
      <c r="A795" s="144">
        <v>18.93</v>
      </c>
      <c r="B795">
        <v>333</v>
      </c>
    </row>
    <row r="796" spans="1:2">
      <c r="A796" s="144">
        <v>18.940000000000001</v>
      </c>
      <c r="B796">
        <v>332</v>
      </c>
    </row>
    <row r="797" spans="1:2">
      <c r="A797" s="144">
        <v>18.95</v>
      </c>
      <c r="B797">
        <v>331</v>
      </c>
    </row>
    <row r="798" spans="1:2">
      <c r="A798" s="144">
        <v>18.96</v>
      </c>
      <c r="B798">
        <v>330</v>
      </c>
    </row>
    <row r="799" spans="1:2">
      <c r="A799" s="144">
        <v>18.97</v>
      </c>
      <c r="B799">
        <v>330</v>
      </c>
    </row>
    <row r="800" spans="1:2">
      <c r="A800" s="144">
        <v>18.98</v>
      </c>
      <c r="B800">
        <v>329</v>
      </c>
    </row>
    <row r="801" spans="1:2">
      <c r="A801" s="144">
        <v>18.990000000000002</v>
      </c>
      <c r="B801">
        <v>328</v>
      </c>
    </row>
    <row r="802" spans="1:2">
      <c r="A802" s="144">
        <v>19</v>
      </c>
      <c r="B802">
        <v>327</v>
      </c>
    </row>
    <row r="803" spans="1:2">
      <c r="A803" s="144">
        <v>19.010000000000002</v>
      </c>
      <c r="B803">
        <v>327</v>
      </c>
    </row>
    <row r="804" spans="1:2">
      <c r="A804" s="144">
        <v>19.02</v>
      </c>
      <c r="B804">
        <v>326</v>
      </c>
    </row>
    <row r="805" spans="1:2">
      <c r="A805" s="144">
        <v>19.03</v>
      </c>
      <c r="B805">
        <v>325</v>
      </c>
    </row>
    <row r="806" spans="1:2">
      <c r="A806" s="144">
        <v>19.04</v>
      </c>
      <c r="B806">
        <v>324</v>
      </c>
    </row>
    <row r="807" spans="1:2">
      <c r="A807" s="144">
        <v>19.05</v>
      </c>
      <c r="B807">
        <v>324</v>
      </c>
    </row>
    <row r="808" spans="1:2">
      <c r="A808" s="144">
        <v>19.059999999999999</v>
      </c>
      <c r="B808">
        <v>323</v>
      </c>
    </row>
    <row r="809" spans="1:2">
      <c r="A809" s="144">
        <v>19.07</v>
      </c>
      <c r="B809">
        <v>322</v>
      </c>
    </row>
    <row r="810" spans="1:2">
      <c r="A810" s="144">
        <v>19.080000000000002</v>
      </c>
      <c r="B810">
        <v>321</v>
      </c>
    </row>
    <row r="811" spans="1:2">
      <c r="A811" s="144">
        <v>19.09</v>
      </c>
      <c r="B811">
        <v>321</v>
      </c>
    </row>
    <row r="812" spans="1:2">
      <c r="A812" s="144">
        <v>19.100000000000001</v>
      </c>
      <c r="B812">
        <v>320</v>
      </c>
    </row>
    <row r="813" spans="1:2">
      <c r="A813" s="144">
        <v>19.11</v>
      </c>
      <c r="B813">
        <v>319</v>
      </c>
    </row>
    <row r="814" spans="1:2">
      <c r="A814" s="144">
        <v>19.12</v>
      </c>
      <c r="B814">
        <v>318</v>
      </c>
    </row>
    <row r="815" spans="1:2">
      <c r="A815" s="144">
        <v>19.13</v>
      </c>
      <c r="B815">
        <v>318</v>
      </c>
    </row>
    <row r="816" spans="1:2">
      <c r="A816" s="144">
        <v>19.14</v>
      </c>
      <c r="B816">
        <v>317</v>
      </c>
    </row>
    <row r="817" spans="1:2">
      <c r="A817" s="144">
        <v>19.150000000000002</v>
      </c>
      <c r="B817">
        <v>316</v>
      </c>
    </row>
    <row r="818" spans="1:2">
      <c r="A818" s="144">
        <v>19.16</v>
      </c>
      <c r="B818">
        <v>315</v>
      </c>
    </row>
    <row r="819" spans="1:2">
      <c r="A819" s="144">
        <v>19.170000000000002</v>
      </c>
      <c r="B819">
        <v>315</v>
      </c>
    </row>
    <row r="820" spans="1:2">
      <c r="A820" s="144">
        <v>19.18</v>
      </c>
      <c r="B820">
        <v>314</v>
      </c>
    </row>
    <row r="821" spans="1:2">
      <c r="A821" s="144">
        <v>19.190000000000001</v>
      </c>
      <c r="B821">
        <v>313</v>
      </c>
    </row>
    <row r="822" spans="1:2">
      <c r="A822" s="144">
        <v>19.2</v>
      </c>
      <c r="B822">
        <v>312</v>
      </c>
    </row>
    <row r="823" spans="1:2">
      <c r="A823" s="144">
        <v>19.21</v>
      </c>
      <c r="B823">
        <v>312</v>
      </c>
    </row>
    <row r="824" spans="1:2">
      <c r="A824" s="144">
        <v>19.22</v>
      </c>
      <c r="B824">
        <v>311</v>
      </c>
    </row>
    <row r="825" spans="1:2">
      <c r="A825" s="144">
        <v>19.23</v>
      </c>
      <c r="B825">
        <v>310</v>
      </c>
    </row>
    <row r="826" spans="1:2">
      <c r="A826" s="144">
        <v>19.240000000000002</v>
      </c>
      <c r="B826">
        <v>310</v>
      </c>
    </row>
    <row r="827" spans="1:2">
      <c r="A827" s="144">
        <v>19.25</v>
      </c>
      <c r="B827">
        <v>309</v>
      </c>
    </row>
    <row r="828" spans="1:2">
      <c r="A828" s="144">
        <v>19.260000000000002</v>
      </c>
      <c r="B828">
        <v>308</v>
      </c>
    </row>
    <row r="829" spans="1:2">
      <c r="A829" s="144">
        <v>19.27</v>
      </c>
      <c r="B829">
        <v>307</v>
      </c>
    </row>
    <row r="830" spans="1:2">
      <c r="A830" s="144">
        <v>19.28</v>
      </c>
      <c r="B830">
        <v>307</v>
      </c>
    </row>
    <row r="831" spans="1:2">
      <c r="A831" s="144">
        <v>19.29</v>
      </c>
      <c r="B831">
        <v>306</v>
      </c>
    </row>
    <row r="832" spans="1:2">
      <c r="A832" s="144">
        <v>19.3</v>
      </c>
      <c r="B832">
        <v>305</v>
      </c>
    </row>
    <row r="833" spans="1:2">
      <c r="A833" s="144">
        <v>19.309999999999999</v>
      </c>
      <c r="B833">
        <v>304</v>
      </c>
    </row>
    <row r="834" spans="1:2">
      <c r="A834" s="144">
        <v>19.32</v>
      </c>
      <c r="B834">
        <v>304</v>
      </c>
    </row>
    <row r="835" spans="1:2">
      <c r="A835" s="144">
        <v>19.330000000000002</v>
      </c>
      <c r="B835">
        <v>303</v>
      </c>
    </row>
    <row r="836" spans="1:2">
      <c r="A836" s="144">
        <v>19.34</v>
      </c>
      <c r="B836">
        <v>302</v>
      </c>
    </row>
    <row r="837" spans="1:2">
      <c r="A837" s="144">
        <v>19.350000000000001</v>
      </c>
      <c r="B837">
        <v>302</v>
      </c>
    </row>
    <row r="838" spans="1:2">
      <c r="A838" s="144">
        <v>19.36</v>
      </c>
      <c r="B838">
        <v>301</v>
      </c>
    </row>
    <row r="839" spans="1:2">
      <c r="A839" s="144">
        <v>19.37</v>
      </c>
      <c r="B839">
        <v>300</v>
      </c>
    </row>
    <row r="840" spans="1:2">
      <c r="A840" s="144">
        <v>19.38</v>
      </c>
      <c r="B840">
        <v>299</v>
      </c>
    </row>
    <row r="841" spans="1:2">
      <c r="A841" s="144">
        <v>19.39</v>
      </c>
      <c r="B841">
        <v>299</v>
      </c>
    </row>
    <row r="842" spans="1:2">
      <c r="A842" s="144">
        <v>19.400000000000002</v>
      </c>
      <c r="B842">
        <v>298</v>
      </c>
    </row>
    <row r="843" spans="1:2">
      <c r="A843" s="144">
        <v>19.41</v>
      </c>
      <c r="B843">
        <v>297</v>
      </c>
    </row>
    <row r="844" spans="1:2">
      <c r="A844" s="144">
        <v>19.420000000000002</v>
      </c>
      <c r="B844">
        <v>296</v>
      </c>
    </row>
    <row r="845" spans="1:2">
      <c r="A845" s="144">
        <v>19.43</v>
      </c>
      <c r="B845">
        <v>296</v>
      </c>
    </row>
    <row r="846" spans="1:2">
      <c r="A846" s="144">
        <v>19.440000000000001</v>
      </c>
      <c r="B846">
        <v>295</v>
      </c>
    </row>
    <row r="847" spans="1:2">
      <c r="A847" s="144">
        <v>19.45</v>
      </c>
      <c r="B847">
        <v>294</v>
      </c>
    </row>
    <row r="848" spans="1:2">
      <c r="A848" s="144">
        <v>19.46</v>
      </c>
      <c r="B848">
        <v>294</v>
      </c>
    </row>
    <row r="849" spans="1:2">
      <c r="A849" s="144">
        <v>19.47</v>
      </c>
      <c r="B849">
        <v>293</v>
      </c>
    </row>
    <row r="850" spans="1:2">
      <c r="A850" s="144">
        <v>19.48</v>
      </c>
      <c r="B850">
        <v>292</v>
      </c>
    </row>
    <row r="851" spans="1:2">
      <c r="A851" s="144">
        <v>19.490000000000002</v>
      </c>
      <c r="B851">
        <v>291</v>
      </c>
    </row>
    <row r="852" spans="1:2">
      <c r="A852" s="144">
        <v>19.5</v>
      </c>
      <c r="B852">
        <v>291</v>
      </c>
    </row>
    <row r="853" spans="1:2">
      <c r="A853" s="144">
        <v>19.510000000000002</v>
      </c>
      <c r="B853">
        <v>290</v>
      </c>
    </row>
    <row r="854" spans="1:2">
      <c r="A854" s="144">
        <v>19.52</v>
      </c>
      <c r="B854">
        <v>289</v>
      </c>
    </row>
    <row r="855" spans="1:2">
      <c r="A855" s="144">
        <v>19.53</v>
      </c>
      <c r="B855">
        <v>289</v>
      </c>
    </row>
    <row r="856" spans="1:2">
      <c r="A856" s="144">
        <v>19.54</v>
      </c>
      <c r="B856">
        <v>288</v>
      </c>
    </row>
    <row r="857" spans="1:2">
      <c r="A857" s="144">
        <v>19.55</v>
      </c>
      <c r="B857">
        <v>287</v>
      </c>
    </row>
    <row r="858" spans="1:2">
      <c r="A858" s="144">
        <v>19.559999999999999</v>
      </c>
      <c r="B858">
        <v>286</v>
      </c>
    </row>
    <row r="859" spans="1:2">
      <c r="A859" s="144">
        <v>19.57</v>
      </c>
      <c r="B859">
        <v>286</v>
      </c>
    </row>
    <row r="860" spans="1:2">
      <c r="A860" s="144">
        <v>19.580000000000002</v>
      </c>
      <c r="B860">
        <v>285</v>
      </c>
    </row>
    <row r="861" spans="1:2">
      <c r="A861" s="144">
        <v>19.59</v>
      </c>
      <c r="B861">
        <v>284</v>
      </c>
    </row>
    <row r="862" spans="1:2">
      <c r="A862" s="144">
        <v>19.600000000000001</v>
      </c>
      <c r="B862">
        <v>284</v>
      </c>
    </row>
    <row r="863" spans="1:2">
      <c r="A863" s="144">
        <v>19.61</v>
      </c>
      <c r="B863">
        <v>283</v>
      </c>
    </row>
    <row r="864" spans="1:2">
      <c r="A864" s="144">
        <v>19.62</v>
      </c>
      <c r="B864">
        <v>282</v>
      </c>
    </row>
    <row r="865" spans="1:2">
      <c r="A865" s="144">
        <v>19.63</v>
      </c>
      <c r="B865">
        <v>282</v>
      </c>
    </row>
    <row r="866" spans="1:2">
      <c r="A866" s="144">
        <v>19.64</v>
      </c>
      <c r="B866">
        <v>281</v>
      </c>
    </row>
    <row r="867" spans="1:2">
      <c r="A867" s="144">
        <v>19.650000000000002</v>
      </c>
      <c r="B867">
        <v>280</v>
      </c>
    </row>
    <row r="868" spans="1:2">
      <c r="A868" s="144">
        <v>19.66</v>
      </c>
      <c r="B868">
        <v>279</v>
      </c>
    </row>
    <row r="869" spans="1:2">
      <c r="A869" s="144">
        <v>19.670000000000002</v>
      </c>
      <c r="B869">
        <v>279</v>
      </c>
    </row>
    <row r="870" spans="1:2">
      <c r="A870" s="144">
        <v>19.68</v>
      </c>
      <c r="B870">
        <v>278</v>
      </c>
    </row>
    <row r="871" spans="1:2">
      <c r="A871" s="144">
        <v>19.690000000000001</v>
      </c>
      <c r="B871">
        <v>277</v>
      </c>
    </row>
    <row r="872" spans="1:2">
      <c r="A872" s="144">
        <v>19.7</v>
      </c>
      <c r="B872">
        <v>277</v>
      </c>
    </row>
    <row r="873" spans="1:2">
      <c r="A873" s="144">
        <v>19.71</v>
      </c>
      <c r="B873">
        <v>276</v>
      </c>
    </row>
    <row r="874" spans="1:2">
      <c r="A874" s="144">
        <v>19.72</v>
      </c>
      <c r="B874">
        <v>275</v>
      </c>
    </row>
    <row r="875" spans="1:2">
      <c r="A875" s="144">
        <v>19.73</v>
      </c>
      <c r="B875">
        <v>275</v>
      </c>
    </row>
    <row r="876" spans="1:2">
      <c r="A876" s="144">
        <v>19.740000000000002</v>
      </c>
      <c r="B876">
        <v>274</v>
      </c>
    </row>
    <row r="877" spans="1:2">
      <c r="A877" s="144">
        <v>19.75</v>
      </c>
      <c r="B877">
        <v>273</v>
      </c>
    </row>
    <row r="878" spans="1:2">
      <c r="A878" s="144">
        <v>19.760000000000002</v>
      </c>
      <c r="B878">
        <v>272</v>
      </c>
    </row>
    <row r="879" spans="1:2">
      <c r="A879" s="144">
        <v>19.77</v>
      </c>
      <c r="B879">
        <v>272</v>
      </c>
    </row>
    <row r="880" spans="1:2">
      <c r="A880" s="144">
        <v>19.78</v>
      </c>
      <c r="B880">
        <v>271</v>
      </c>
    </row>
    <row r="881" spans="1:2">
      <c r="A881" s="144">
        <v>19.79</v>
      </c>
      <c r="B881">
        <v>270</v>
      </c>
    </row>
    <row r="882" spans="1:2">
      <c r="A882" s="144">
        <v>19.8</v>
      </c>
      <c r="B882">
        <v>270</v>
      </c>
    </row>
    <row r="883" spans="1:2">
      <c r="A883" s="144">
        <v>19.809999999999999</v>
      </c>
      <c r="B883">
        <v>269</v>
      </c>
    </row>
    <row r="884" spans="1:2">
      <c r="A884" s="144">
        <v>19.82</v>
      </c>
      <c r="B884">
        <v>268</v>
      </c>
    </row>
    <row r="885" spans="1:2">
      <c r="A885" s="144">
        <v>19.830000000000002</v>
      </c>
      <c r="B885">
        <v>268</v>
      </c>
    </row>
    <row r="886" spans="1:2">
      <c r="A886" s="144">
        <v>19.84</v>
      </c>
      <c r="B886">
        <v>267</v>
      </c>
    </row>
    <row r="887" spans="1:2">
      <c r="A887" s="144">
        <v>19.850000000000001</v>
      </c>
      <c r="B887">
        <v>266</v>
      </c>
    </row>
    <row r="888" spans="1:2">
      <c r="A888" s="144">
        <v>19.86</v>
      </c>
      <c r="B888">
        <v>266</v>
      </c>
    </row>
    <row r="889" spans="1:2">
      <c r="A889" s="144">
        <v>19.87</v>
      </c>
      <c r="B889">
        <v>265</v>
      </c>
    </row>
    <row r="890" spans="1:2">
      <c r="A890" s="144">
        <v>19.88</v>
      </c>
      <c r="B890">
        <v>264</v>
      </c>
    </row>
    <row r="891" spans="1:2">
      <c r="A891" s="144">
        <v>19.89</v>
      </c>
      <c r="B891">
        <v>264</v>
      </c>
    </row>
    <row r="892" spans="1:2">
      <c r="A892" s="144">
        <v>19.900000000000002</v>
      </c>
      <c r="B892">
        <v>263</v>
      </c>
    </row>
    <row r="893" spans="1:2">
      <c r="A893" s="144">
        <v>19.91</v>
      </c>
      <c r="B893">
        <v>262</v>
      </c>
    </row>
    <row r="894" spans="1:2">
      <c r="A894" s="144">
        <v>19.920000000000002</v>
      </c>
      <c r="B894">
        <v>261</v>
      </c>
    </row>
    <row r="895" spans="1:2">
      <c r="A895" s="144">
        <v>19.93</v>
      </c>
      <c r="B895">
        <v>261</v>
      </c>
    </row>
    <row r="896" spans="1:2">
      <c r="A896" s="144">
        <v>19.940000000000001</v>
      </c>
      <c r="B896">
        <v>260</v>
      </c>
    </row>
    <row r="897" spans="1:2">
      <c r="A897" s="144">
        <v>19.95</v>
      </c>
      <c r="B897">
        <v>259</v>
      </c>
    </row>
    <row r="898" spans="1:2">
      <c r="A898" s="144">
        <v>19.96</v>
      </c>
      <c r="B898">
        <v>259</v>
      </c>
    </row>
    <row r="899" spans="1:2">
      <c r="A899" s="144">
        <v>19.97</v>
      </c>
      <c r="B899">
        <v>258</v>
      </c>
    </row>
    <row r="900" spans="1:2">
      <c r="A900" s="144">
        <v>19.98</v>
      </c>
      <c r="B900">
        <v>257</v>
      </c>
    </row>
    <row r="901" spans="1:2">
      <c r="A901" s="144">
        <v>19.990000000000002</v>
      </c>
      <c r="B901">
        <v>257</v>
      </c>
    </row>
    <row r="902" spans="1:2">
      <c r="A902" s="144">
        <v>20</v>
      </c>
      <c r="B902">
        <v>256</v>
      </c>
    </row>
    <row r="903" spans="1:2">
      <c r="A903" s="144">
        <v>20.010000000000002</v>
      </c>
      <c r="B903">
        <v>255</v>
      </c>
    </row>
    <row r="904" spans="1:2">
      <c r="A904" s="144">
        <v>20.02</v>
      </c>
      <c r="B904">
        <v>255</v>
      </c>
    </row>
    <row r="905" spans="1:2">
      <c r="A905" s="144">
        <v>20.03</v>
      </c>
      <c r="B905">
        <v>254</v>
      </c>
    </row>
    <row r="906" spans="1:2">
      <c r="A906" s="144">
        <v>20.04</v>
      </c>
      <c r="B906">
        <v>253</v>
      </c>
    </row>
    <row r="907" spans="1:2">
      <c r="A907" s="144">
        <v>20.05</v>
      </c>
      <c r="B907">
        <v>253</v>
      </c>
    </row>
    <row r="908" spans="1:2">
      <c r="A908" s="144">
        <v>20.059999999999999</v>
      </c>
      <c r="B908">
        <v>252</v>
      </c>
    </row>
    <row r="909" spans="1:2">
      <c r="A909" s="144">
        <v>20.07</v>
      </c>
      <c r="B909">
        <v>251</v>
      </c>
    </row>
    <row r="910" spans="1:2">
      <c r="A910" s="144">
        <v>20.080000000000002</v>
      </c>
      <c r="B910">
        <v>251</v>
      </c>
    </row>
    <row r="911" spans="1:2">
      <c r="A911" s="144">
        <v>20.09</v>
      </c>
      <c r="B911">
        <v>250</v>
      </c>
    </row>
    <row r="912" spans="1:2">
      <c r="A912" s="144">
        <v>20.100000000000001</v>
      </c>
      <c r="B912">
        <v>249</v>
      </c>
    </row>
    <row r="913" spans="1:2">
      <c r="A913" s="144">
        <v>20.11</v>
      </c>
      <c r="B913">
        <v>249</v>
      </c>
    </row>
    <row r="914" spans="1:2">
      <c r="A914" s="144">
        <v>20.12</v>
      </c>
      <c r="B914">
        <v>248</v>
      </c>
    </row>
    <row r="915" spans="1:2">
      <c r="A915" s="144">
        <v>20.13</v>
      </c>
      <c r="B915">
        <v>247</v>
      </c>
    </row>
    <row r="916" spans="1:2">
      <c r="A916" s="144">
        <v>20.14</v>
      </c>
      <c r="B916">
        <v>247</v>
      </c>
    </row>
    <row r="917" spans="1:2">
      <c r="A917" s="144">
        <v>20.150000000000002</v>
      </c>
      <c r="B917">
        <v>246</v>
      </c>
    </row>
    <row r="918" spans="1:2">
      <c r="A918" s="144">
        <v>20.16</v>
      </c>
      <c r="B918">
        <v>245</v>
      </c>
    </row>
    <row r="919" spans="1:2">
      <c r="A919" s="144">
        <v>20.170000000000002</v>
      </c>
      <c r="B919">
        <v>245</v>
      </c>
    </row>
    <row r="920" spans="1:2">
      <c r="A920" s="144">
        <v>20.18</v>
      </c>
      <c r="B920">
        <v>244</v>
      </c>
    </row>
    <row r="921" spans="1:2">
      <c r="A921" s="144">
        <v>20.190000000000001</v>
      </c>
      <c r="B921">
        <v>243</v>
      </c>
    </row>
    <row r="922" spans="1:2">
      <c r="A922" s="144">
        <v>20.2</v>
      </c>
      <c r="B922">
        <v>243</v>
      </c>
    </row>
    <row r="923" spans="1:2">
      <c r="A923" s="144">
        <v>20.21</v>
      </c>
      <c r="B923">
        <v>242</v>
      </c>
    </row>
    <row r="924" spans="1:2">
      <c r="A924" s="144">
        <v>20.22</v>
      </c>
      <c r="B924">
        <v>241</v>
      </c>
    </row>
    <row r="925" spans="1:2">
      <c r="A925" s="144">
        <v>20.23</v>
      </c>
      <c r="B925">
        <v>241</v>
      </c>
    </row>
    <row r="926" spans="1:2">
      <c r="A926" s="144">
        <v>20.240000000000002</v>
      </c>
      <c r="B926">
        <v>240</v>
      </c>
    </row>
    <row r="927" spans="1:2">
      <c r="A927" s="144">
        <v>20.25</v>
      </c>
      <c r="B927">
        <v>239</v>
      </c>
    </row>
    <row r="928" spans="1:2">
      <c r="A928" s="144">
        <v>20.260000000000002</v>
      </c>
      <c r="B928">
        <v>239</v>
      </c>
    </row>
    <row r="929" spans="1:2">
      <c r="A929" s="144">
        <v>20.27</v>
      </c>
      <c r="B929">
        <v>238</v>
      </c>
    </row>
    <row r="930" spans="1:2">
      <c r="A930" s="144">
        <v>20.28</v>
      </c>
      <c r="B930">
        <v>238</v>
      </c>
    </row>
    <row r="931" spans="1:2">
      <c r="A931" s="144">
        <v>20.29</v>
      </c>
      <c r="B931">
        <v>237</v>
      </c>
    </row>
    <row r="932" spans="1:2">
      <c r="A932" s="144">
        <v>20.3</v>
      </c>
      <c r="B932">
        <v>236</v>
      </c>
    </row>
    <row r="933" spans="1:2">
      <c r="A933" s="144">
        <v>20.309999999999999</v>
      </c>
      <c r="B933">
        <v>236</v>
      </c>
    </row>
    <row r="934" spans="1:2">
      <c r="A934" s="144">
        <v>20.32</v>
      </c>
      <c r="B934">
        <v>235</v>
      </c>
    </row>
    <row r="935" spans="1:2">
      <c r="A935" s="144">
        <v>20.330000000000002</v>
      </c>
      <c r="B935">
        <v>234</v>
      </c>
    </row>
    <row r="936" spans="1:2">
      <c r="A936" s="144">
        <v>20.34</v>
      </c>
      <c r="B936">
        <v>234</v>
      </c>
    </row>
    <row r="937" spans="1:2">
      <c r="A937" s="144">
        <v>20.350000000000001</v>
      </c>
      <c r="B937">
        <v>233</v>
      </c>
    </row>
    <row r="938" spans="1:2">
      <c r="A938" s="144">
        <v>20.36</v>
      </c>
      <c r="B938">
        <v>232</v>
      </c>
    </row>
    <row r="939" spans="1:2">
      <c r="A939" s="144">
        <v>20.37</v>
      </c>
      <c r="B939">
        <v>232</v>
      </c>
    </row>
    <row r="940" spans="1:2">
      <c r="A940" s="144">
        <v>20.38</v>
      </c>
      <c r="B940">
        <v>231</v>
      </c>
    </row>
    <row r="941" spans="1:2">
      <c r="A941" s="144">
        <v>20.39</v>
      </c>
      <c r="B941">
        <v>230</v>
      </c>
    </row>
    <row r="942" spans="1:2">
      <c r="A942" s="144">
        <v>20.400000000000002</v>
      </c>
      <c r="B942">
        <v>230</v>
      </c>
    </row>
    <row r="943" spans="1:2">
      <c r="A943" s="144">
        <v>20.41</v>
      </c>
      <c r="B943">
        <v>229</v>
      </c>
    </row>
    <row r="944" spans="1:2">
      <c r="A944" s="144">
        <v>20.420000000000002</v>
      </c>
      <c r="B944">
        <v>228</v>
      </c>
    </row>
    <row r="945" spans="1:2">
      <c r="A945" s="144">
        <v>20.43</v>
      </c>
      <c r="B945">
        <v>228</v>
      </c>
    </row>
    <row r="946" spans="1:2">
      <c r="A946" s="144">
        <v>20.440000000000001</v>
      </c>
      <c r="B946">
        <v>227</v>
      </c>
    </row>
    <row r="947" spans="1:2">
      <c r="A947" s="144">
        <v>20.45</v>
      </c>
      <c r="B947">
        <v>227</v>
      </c>
    </row>
    <row r="948" spans="1:2">
      <c r="A948" s="144">
        <v>20.46</v>
      </c>
      <c r="B948">
        <v>226</v>
      </c>
    </row>
    <row r="949" spans="1:2">
      <c r="A949" s="144">
        <v>20.47</v>
      </c>
      <c r="B949">
        <v>225</v>
      </c>
    </row>
    <row r="950" spans="1:2">
      <c r="A950" s="144">
        <v>20.48</v>
      </c>
      <c r="B950">
        <v>225</v>
      </c>
    </row>
    <row r="951" spans="1:2">
      <c r="A951" s="144">
        <v>20.490000000000002</v>
      </c>
      <c r="B951">
        <v>224</v>
      </c>
    </row>
    <row r="952" spans="1:2">
      <c r="A952" s="144">
        <v>20.5</v>
      </c>
      <c r="B952">
        <v>223</v>
      </c>
    </row>
    <row r="953" spans="1:2">
      <c r="A953" s="144">
        <v>20.51</v>
      </c>
      <c r="B953">
        <v>223</v>
      </c>
    </row>
    <row r="954" spans="1:2">
      <c r="A954" s="144">
        <v>20.52</v>
      </c>
      <c r="B954">
        <v>222</v>
      </c>
    </row>
    <row r="955" spans="1:2">
      <c r="A955" s="144">
        <v>20.53</v>
      </c>
      <c r="B955">
        <v>221</v>
      </c>
    </row>
    <row r="956" spans="1:2">
      <c r="A956" s="144">
        <v>20.54</v>
      </c>
      <c r="B956">
        <v>221</v>
      </c>
    </row>
    <row r="957" spans="1:2">
      <c r="A957" s="144">
        <v>20.55</v>
      </c>
      <c r="B957">
        <v>220</v>
      </c>
    </row>
    <row r="958" spans="1:2">
      <c r="A958" s="144">
        <v>20.56</v>
      </c>
      <c r="B958">
        <v>220</v>
      </c>
    </row>
    <row r="959" spans="1:2">
      <c r="A959" s="144">
        <v>20.57</v>
      </c>
      <c r="B959">
        <v>219</v>
      </c>
    </row>
    <row r="960" spans="1:2">
      <c r="A960" s="144">
        <v>20.580000000000002</v>
      </c>
      <c r="B960">
        <v>218</v>
      </c>
    </row>
    <row r="961" spans="1:2">
      <c r="A961" s="144">
        <v>20.59</v>
      </c>
      <c r="B961">
        <v>218</v>
      </c>
    </row>
    <row r="962" spans="1:2">
      <c r="A962" s="144">
        <v>20.6</v>
      </c>
      <c r="B962">
        <v>217</v>
      </c>
    </row>
    <row r="963" spans="1:2">
      <c r="A963" s="144">
        <v>20.61</v>
      </c>
      <c r="B963">
        <v>216</v>
      </c>
    </row>
    <row r="964" spans="1:2">
      <c r="A964" s="144">
        <v>20.62</v>
      </c>
      <c r="B964">
        <v>216</v>
      </c>
    </row>
    <row r="965" spans="1:2">
      <c r="A965" s="144">
        <v>20.63</v>
      </c>
      <c r="B965">
        <v>215</v>
      </c>
    </row>
    <row r="966" spans="1:2">
      <c r="A966" s="144">
        <v>20.64</v>
      </c>
      <c r="B966">
        <v>215</v>
      </c>
    </row>
    <row r="967" spans="1:2">
      <c r="A967" s="144">
        <v>20.650000000000002</v>
      </c>
      <c r="B967">
        <v>214</v>
      </c>
    </row>
    <row r="968" spans="1:2">
      <c r="A968" s="144">
        <v>20.66</v>
      </c>
      <c r="B968">
        <v>213</v>
      </c>
    </row>
    <row r="969" spans="1:2">
      <c r="A969" s="144">
        <v>20.67</v>
      </c>
      <c r="B969">
        <v>213</v>
      </c>
    </row>
    <row r="970" spans="1:2">
      <c r="A970" s="144">
        <v>20.68</v>
      </c>
      <c r="B970">
        <v>212</v>
      </c>
    </row>
    <row r="971" spans="1:2">
      <c r="A971" s="144">
        <v>20.69</v>
      </c>
      <c r="B971">
        <v>212</v>
      </c>
    </row>
    <row r="972" spans="1:2">
      <c r="A972" s="144">
        <v>20.7</v>
      </c>
      <c r="B972">
        <v>211</v>
      </c>
    </row>
    <row r="973" spans="1:2">
      <c r="A973" s="144">
        <v>20.71</v>
      </c>
      <c r="B973">
        <v>210</v>
      </c>
    </row>
    <row r="974" spans="1:2">
      <c r="A974" s="144">
        <v>20.72</v>
      </c>
      <c r="B974">
        <v>210</v>
      </c>
    </row>
    <row r="975" spans="1:2">
      <c r="A975" s="144">
        <v>20.73</v>
      </c>
      <c r="B975">
        <v>209</v>
      </c>
    </row>
    <row r="976" spans="1:2">
      <c r="A976" s="144">
        <v>20.740000000000002</v>
      </c>
      <c r="B976">
        <v>208</v>
      </c>
    </row>
    <row r="977" spans="1:2">
      <c r="A977" s="144">
        <v>20.75</v>
      </c>
      <c r="B977">
        <v>208</v>
      </c>
    </row>
    <row r="978" spans="1:2">
      <c r="A978" s="144">
        <v>20.76</v>
      </c>
      <c r="B978">
        <v>207</v>
      </c>
    </row>
    <row r="979" spans="1:2">
      <c r="A979" s="144">
        <v>20.77</v>
      </c>
      <c r="B979">
        <v>207</v>
      </c>
    </row>
    <row r="980" spans="1:2">
      <c r="A980" s="144">
        <v>20.78</v>
      </c>
      <c r="B980">
        <v>206</v>
      </c>
    </row>
    <row r="981" spans="1:2">
      <c r="A981" s="144">
        <v>20.79</v>
      </c>
      <c r="B981">
        <v>205</v>
      </c>
    </row>
    <row r="982" spans="1:2">
      <c r="A982" s="144">
        <v>20.8</v>
      </c>
      <c r="B982">
        <v>205</v>
      </c>
    </row>
    <row r="983" spans="1:2">
      <c r="A983" s="144">
        <v>20.81</v>
      </c>
      <c r="B983">
        <v>204</v>
      </c>
    </row>
    <row r="984" spans="1:2">
      <c r="A984" s="144">
        <v>20.82</v>
      </c>
      <c r="B984">
        <v>204</v>
      </c>
    </row>
    <row r="985" spans="1:2">
      <c r="A985" s="144">
        <v>20.830000000000002</v>
      </c>
      <c r="B985">
        <v>203</v>
      </c>
    </row>
    <row r="986" spans="1:2">
      <c r="A986" s="144">
        <v>20.84</v>
      </c>
      <c r="B986">
        <v>202</v>
      </c>
    </row>
    <row r="987" spans="1:2">
      <c r="A987" s="144">
        <v>20.85</v>
      </c>
      <c r="B987">
        <v>202</v>
      </c>
    </row>
    <row r="988" spans="1:2">
      <c r="A988" s="144">
        <v>20.86</v>
      </c>
      <c r="B988">
        <v>201</v>
      </c>
    </row>
    <row r="989" spans="1:2">
      <c r="A989" s="144">
        <v>20.87</v>
      </c>
      <c r="B989">
        <v>201</v>
      </c>
    </row>
    <row r="990" spans="1:2">
      <c r="A990" s="144">
        <v>20.88</v>
      </c>
      <c r="B990">
        <v>200</v>
      </c>
    </row>
    <row r="991" spans="1:2">
      <c r="A991" s="144">
        <v>20.89</v>
      </c>
      <c r="B991">
        <v>199</v>
      </c>
    </row>
    <row r="992" spans="1:2">
      <c r="A992" s="144">
        <v>20.900000000000002</v>
      </c>
      <c r="B992">
        <v>199</v>
      </c>
    </row>
    <row r="993" spans="1:2">
      <c r="A993" s="144">
        <v>20.91</v>
      </c>
      <c r="B993">
        <v>198</v>
      </c>
    </row>
    <row r="994" spans="1:2">
      <c r="A994" s="144">
        <v>20.92</v>
      </c>
      <c r="B994">
        <v>198</v>
      </c>
    </row>
    <row r="995" spans="1:2">
      <c r="A995" s="144">
        <v>20.93</v>
      </c>
      <c r="B995">
        <v>197</v>
      </c>
    </row>
    <row r="996" spans="1:2">
      <c r="A996" s="144">
        <v>20.94</v>
      </c>
      <c r="B996">
        <v>196</v>
      </c>
    </row>
    <row r="997" spans="1:2">
      <c r="A997" s="144">
        <v>20.95</v>
      </c>
      <c r="B997">
        <v>196</v>
      </c>
    </row>
    <row r="998" spans="1:2">
      <c r="A998" s="144">
        <v>20.96</v>
      </c>
      <c r="B998">
        <v>195</v>
      </c>
    </row>
    <row r="999" spans="1:2">
      <c r="A999" s="144">
        <v>20.97</v>
      </c>
      <c r="B999">
        <v>195</v>
      </c>
    </row>
    <row r="1000" spans="1:2">
      <c r="A1000" s="144">
        <v>20.98</v>
      </c>
      <c r="B1000">
        <v>194</v>
      </c>
    </row>
    <row r="1001" spans="1:2">
      <c r="A1001" s="144">
        <v>20.990000000000002</v>
      </c>
      <c r="B1001">
        <v>193</v>
      </c>
    </row>
    <row r="1002" spans="1:2">
      <c r="A1002" s="144">
        <v>21.01</v>
      </c>
      <c r="B1002">
        <v>193</v>
      </c>
    </row>
    <row r="1003" spans="1:2">
      <c r="A1003" s="144">
        <v>21.02</v>
      </c>
      <c r="B1003">
        <v>192</v>
      </c>
    </row>
    <row r="1004" spans="1:2">
      <c r="A1004" s="144">
        <v>21.03</v>
      </c>
      <c r="B1004">
        <v>192</v>
      </c>
    </row>
    <row r="1005" spans="1:2">
      <c r="A1005" s="144">
        <v>21.04</v>
      </c>
      <c r="B1005">
        <v>191</v>
      </c>
    </row>
    <row r="1006" spans="1:2">
      <c r="A1006" s="144">
        <v>21.05</v>
      </c>
      <c r="B1006">
        <v>190</v>
      </c>
    </row>
    <row r="1007" spans="1:2">
      <c r="A1007" s="144">
        <v>21.06</v>
      </c>
      <c r="B1007">
        <v>190</v>
      </c>
    </row>
    <row r="1008" spans="1:2">
      <c r="A1008" s="144">
        <v>21.07</v>
      </c>
      <c r="B1008">
        <v>189</v>
      </c>
    </row>
    <row r="1009" spans="1:2">
      <c r="A1009" s="144">
        <v>21.080000000000002</v>
      </c>
      <c r="B1009">
        <v>189</v>
      </c>
    </row>
    <row r="1010" spans="1:2">
      <c r="A1010" s="144">
        <v>21.09</v>
      </c>
      <c r="B1010">
        <v>188</v>
      </c>
    </row>
    <row r="1011" spans="1:2">
      <c r="A1011" s="144">
        <v>21.1</v>
      </c>
      <c r="B1011">
        <v>187</v>
      </c>
    </row>
    <row r="1012" spans="1:2">
      <c r="A1012" s="144">
        <v>21.11</v>
      </c>
      <c r="B1012">
        <v>187</v>
      </c>
    </row>
    <row r="1013" spans="1:2">
      <c r="A1013" s="144">
        <v>21.12</v>
      </c>
      <c r="B1013">
        <v>186</v>
      </c>
    </row>
    <row r="1014" spans="1:2">
      <c r="A1014" s="144">
        <v>21.13</v>
      </c>
      <c r="B1014">
        <v>186</v>
      </c>
    </row>
    <row r="1015" spans="1:2">
      <c r="A1015" s="144">
        <v>21.14</v>
      </c>
      <c r="B1015">
        <v>185</v>
      </c>
    </row>
    <row r="1016" spans="1:2">
      <c r="A1016" s="144">
        <v>21.150000000000002</v>
      </c>
      <c r="B1016">
        <v>185</v>
      </c>
    </row>
    <row r="1017" spans="1:2">
      <c r="A1017" s="144">
        <v>21.16</v>
      </c>
      <c r="B1017">
        <v>184</v>
      </c>
    </row>
    <row r="1018" spans="1:2">
      <c r="A1018" s="144">
        <v>21.17</v>
      </c>
      <c r="B1018">
        <v>183</v>
      </c>
    </row>
    <row r="1019" spans="1:2">
      <c r="A1019" s="144">
        <v>21.18</v>
      </c>
      <c r="B1019">
        <v>183</v>
      </c>
    </row>
    <row r="1020" spans="1:2">
      <c r="A1020" s="144">
        <v>21.19</v>
      </c>
      <c r="B1020">
        <v>182</v>
      </c>
    </row>
    <row r="1021" spans="1:2">
      <c r="A1021" s="144">
        <v>21.2</v>
      </c>
      <c r="B1021">
        <v>182</v>
      </c>
    </row>
    <row r="1022" spans="1:2">
      <c r="A1022" s="144">
        <v>21.21</v>
      </c>
      <c r="B1022">
        <v>181</v>
      </c>
    </row>
    <row r="1023" spans="1:2">
      <c r="A1023" s="144">
        <v>21.22</v>
      </c>
      <c r="B1023">
        <v>181</v>
      </c>
    </row>
    <row r="1024" spans="1:2">
      <c r="A1024" s="144">
        <v>21.23</v>
      </c>
      <c r="B1024">
        <v>180</v>
      </c>
    </row>
    <row r="1025" spans="1:2">
      <c r="A1025" s="144">
        <v>21.240000000000002</v>
      </c>
      <c r="B1025">
        <v>179</v>
      </c>
    </row>
    <row r="1026" spans="1:2">
      <c r="A1026" s="144">
        <v>21.25</v>
      </c>
      <c r="B1026">
        <v>179</v>
      </c>
    </row>
    <row r="1027" spans="1:2">
      <c r="A1027" s="144">
        <v>21.26</v>
      </c>
      <c r="B1027">
        <v>178</v>
      </c>
    </row>
    <row r="1028" spans="1:2">
      <c r="A1028" s="144">
        <v>21.27</v>
      </c>
      <c r="B1028">
        <v>178</v>
      </c>
    </row>
    <row r="1029" spans="1:2">
      <c r="A1029" s="144">
        <v>21.28</v>
      </c>
      <c r="B1029">
        <v>177</v>
      </c>
    </row>
    <row r="1030" spans="1:2">
      <c r="A1030" s="144">
        <v>21.29</v>
      </c>
      <c r="B1030">
        <v>177</v>
      </c>
    </row>
    <row r="1031" spans="1:2">
      <c r="A1031" s="144">
        <v>21.3</v>
      </c>
      <c r="B1031">
        <v>176</v>
      </c>
    </row>
    <row r="1032" spans="1:2">
      <c r="A1032" s="144">
        <v>21.31</v>
      </c>
      <c r="B1032">
        <v>175</v>
      </c>
    </row>
    <row r="1033" spans="1:2">
      <c r="A1033" s="144">
        <v>21.32</v>
      </c>
      <c r="B1033">
        <v>175</v>
      </c>
    </row>
    <row r="1034" spans="1:2">
      <c r="A1034" s="144">
        <v>21.330000000000002</v>
      </c>
      <c r="B1034">
        <v>174</v>
      </c>
    </row>
    <row r="1035" spans="1:2">
      <c r="A1035" s="144">
        <v>21.34</v>
      </c>
      <c r="B1035">
        <v>174</v>
      </c>
    </row>
    <row r="1036" spans="1:2">
      <c r="A1036" s="144">
        <v>21.35</v>
      </c>
      <c r="B1036">
        <v>173</v>
      </c>
    </row>
    <row r="1037" spans="1:2">
      <c r="A1037" s="144">
        <v>21.36</v>
      </c>
      <c r="B1037">
        <v>173</v>
      </c>
    </row>
    <row r="1038" spans="1:2">
      <c r="A1038" s="144">
        <v>21.37</v>
      </c>
      <c r="B1038">
        <v>172</v>
      </c>
    </row>
    <row r="1039" spans="1:2">
      <c r="A1039" s="144">
        <v>21.38</v>
      </c>
      <c r="B1039">
        <v>171</v>
      </c>
    </row>
    <row r="1040" spans="1:2">
      <c r="A1040" s="144">
        <v>21.39</v>
      </c>
      <c r="B1040">
        <v>171</v>
      </c>
    </row>
    <row r="1041" spans="1:2">
      <c r="A1041" s="144">
        <v>21.400000000000002</v>
      </c>
      <c r="B1041">
        <v>170</v>
      </c>
    </row>
    <row r="1042" spans="1:2">
      <c r="A1042" s="144">
        <v>21.41</v>
      </c>
      <c r="B1042">
        <v>170</v>
      </c>
    </row>
    <row r="1043" spans="1:2">
      <c r="A1043" s="144">
        <v>21.42</v>
      </c>
      <c r="B1043">
        <v>169</v>
      </c>
    </row>
    <row r="1044" spans="1:2">
      <c r="A1044" s="144">
        <v>21.43</v>
      </c>
      <c r="B1044">
        <v>169</v>
      </c>
    </row>
    <row r="1045" spans="1:2">
      <c r="A1045" s="144">
        <v>21.44</v>
      </c>
      <c r="B1045">
        <v>168</v>
      </c>
    </row>
    <row r="1046" spans="1:2">
      <c r="A1046" s="144">
        <v>21.45</v>
      </c>
      <c r="B1046">
        <v>168</v>
      </c>
    </row>
    <row r="1047" spans="1:2">
      <c r="A1047" s="144">
        <v>21.46</v>
      </c>
      <c r="B1047">
        <v>167</v>
      </c>
    </row>
    <row r="1048" spans="1:2">
      <c r="A1048" s="144">
        <v>21.47</v>
      </c>
      <c r="B1048">
        <v>166</v>
      </c>
    </row>
    <row r="1049" spans="1:2">
      <c r="A1049" s="144">
        <v>21.48</v>
      </c>
      <c r="B1049">
        <v>166</v>
      </c>
    </row>
    <row r="1050" spans="1:2">
      <c r="A1050" s="144">
        <v>21.490000000000002</v>
      </c>
      <c r="B1050">
        <v>165</v>
      </c>
    </row>
    <row r="1051" spans="1:2">
      <c r="A1051" s="144">
        <v>21.5</v>
      </c>
      <c r="B1051">
        <v>165</v>
      </c>
    </row>
    <row r="1052" spans="1:2">
      <c r="A1052" s="144">
        <v>21.51</v>
      </c>
      <c r="B1052">
        <v>164</v>
      </c>
    </row>
    <row r="1053" spans="1:2">
      <c r="A1053" s="144">
        <v>21.52</v>
      </c>
      <c r="B1053">
        <v>164</v>
      </c>
    </row>
    <row r="1054" spans="1:2">
      <c r="A1054" s="144">
        <v>21.53</v>
      </c>
      <c r="B1054">
        <v>163</v>
      </c>
    </row>
    <row r="1055" spans="1:2">
      <c r="A1055" s="144">
        <v>21.54</v>
      </c>
      <c r="B1055">
        <v>163</v>
      </c>
    </row>
    <row r="1056" spans="1:2">
      <c r="A1056" s="144">
        <v>21.55</v>
      </c>
      <c r="B1056">
        <v>162</v>
      </c>
    </row>
    <row r="1057" spans="1:2">
      <c r="A1057" s="144">
        <v>21.56</v>
      </c>
      <c r="B1057">
        <v>161</v>
      </c>
    </row>
    <row r="1058" spans="1:2">
      <c r="A1058" s="144">
        <v>21.57</v>
      </c>
      <c r="B1058">
        <v>161</v>
      </c>
    </row>
    <row r="1059" spans="1:2">
      <c r="A1059" s="144">
        <v>21.580000000000002</v>
      </c>
      <c r="B1059">
        <v>160</v>
      </c>
    </row>
    <row r="1060" spans="1:2">
      <c r="A1060" s="144">
        <v>21.59</v>
      </c>
      <c r="B1060">
        <v>160</v>
      </c>
    </row>
    <row r="1061" spans="1:2">
      <c r="A1061" s="144">
        <v>21.6</v>
      </c>
      <c r="B1061">
        <v>159</v>
      </c>
    </row>
    <row r="1062" spans="1:2">
      <c r="A1062" s="144">
        <v>21.61</v>
      </c>
      <c r="B1062">
        <v>159</v>
      </c>
    </row>
    <row r="1063" spans="1:2">
      <c r="A1063" s="144">
        <v>21.62</v>
      </c>
      <c r="B1063">
        <v>158</v>
      </c>
    </row>
    <row r="1064" spans="1:2">
      <c r="A1064" s="144">
        <v>21.63</v>
      </c>
      <c r="B1064">
        <v>158</v>
      </c>
    </row>
    <row r="1065" spans="1:2">
      <c r="A1065" s="144">
        <v>21.64</v>
      </c>
      <c r="B1065">
        <v>157</v>
      </c>
    </row>
    <row r="1066" spans="1:2">
      <c r="A1066" s="144">
        <v>21.650000000000002</v>
      </c>
      <c r="B1066">
        <v>157</v>
      </c>
    </row>
    <row r="1067" spans="1:2">
      <c r="A1067" s="144">
        <v>21.66</v>
      </c>
      <c r="B1067">
        <v>156</v>
      </c>
    </row>
    <row r="1068" spans="1:2">
      <c r="A1068" s="144">
        <v>21.67</v>
      </c>
      <c r="B1068">
        <v>155</v>
      </c>
    </row>
    <row r="1069" spans="1:2">
      <c r="A1069" s="144">
        <v>21.68</v>
      </c>
      <c r="B1069">
        <v>155</v>
      </c>
    </row>
    <row r="1070" spans="1:2">
      <c r="A1070" s="144">
        <v>21.69</v>
      </c>
      <c r="B1070">
        <v>154</v>
      </c>
    </row>
    <row r="1071" spans="1:2">
      <c r="A1071" s="144">
        <v>21.7</v>
      </c>
      <c r="B1071">
        <v>154</v>
      </c>
    </row>
    <row r="1072" spans="1:2">
      <c r="A1072" s="144">
        <v>21.71</v>
      </c>
      <c r="B1072">
        <v>153</v>
      </c>
    </row>
    <row r="1073" spans="1:2">
      <c r="A1073" s="144">
        <v>21.72</v>
      </c>
      <c r="B1073">
        <v>153</v>
      </c>
    </row>
    <row r="1074" spans="1:2">
      <c r="A1074" s="144">
        <v>21.73</v>
      </c>
      <c r="B1074">
        <v>152</v>
      </c>
    </row>
    <row r="1075" spans="1:2">
      <c r="A1075" s="144">
        <v>21.740000000000002</v>
      </c>
      <c r="B1075">
        <v>152</v>
      </c>
    </row>
    <row r="1076" spans="1:2">
      <c r="A1076" s="144">
        <v>21.75</v>
      </c>
      <c r="B1076">
        <v>151</v>
      </c>
    </row>
    <row r="1077" spans="1:2">
      <c r="A1077" s="144">
        <v>21.76</v>
      </c>
      <c r="B1077">
        <v>151</v>
      </c>
    </row>
    <row r="1078" spans="1:2">
      <c r="A1078" s="144">
        <v>21.77</v>
      </c>
      <c r="B1078">
        <v>150</v>
      </c>
    </row>
    <row r="1079" spans="1:2">
      <c r="A1079" s="144">
        <v>21.78</v>
      </c>
      <c r="B1079">
        <v>150</v>
      </c>
    </row>
    <row r="1080" spans="1:2">
      <c r="A1080" s="144">
        <v>21.79</v>
      </c>
      <c r="B1080">
        <v>149</v>
      </c>
    </row>
    <row r="1081" spans="1:2">
      <c r="A1081" s="144">
        <v>21.8</v>
      </c>
      <c r="B1081">
        <v>149</v>
      </c>
    </row>
    <row r="1082" spans="1:2">
      <c r="A1082" s="144">
        <v>21.81</v>
      </c>
      <c r="B1082">
        <v>148</v>
      </c>
    </row>
    <row r="1083" spans="1:2">
      <c r="A1083" s="144">
        <v>21.82</v>
      </c>
      <c r="B1083">
        <v>148</v>
      </c>
    </row>
    <row r="1084" spans="1:2">
      <c r="A1084" s="144">
        <v>21.830000000000002</v>
      </c>
      <c r="B1084">
        <v>147</v>
      </c>
    </row>
    <row r="1085" spans="1:2">
      <c r="A1085" s="144">
        <v>21.84</v>
      </c>
      <c r="B1085">
        <v>146</v>
      </c>
    </row>
    <row r="1086" spans="1:2">
      <c r="A1086" s="144">
        <v>21.85</v>
      </c>
      <c r="B1086">
        <v>146</v>
      </c>
    </row>
    <row r="1087" spans="1:2">
      <c r="A1087" s="144">
        <v>21.86</v>
      </c>
      <c r="B1087">
        <v>145</v>
      </c>
    </row>
    <row r="1088" spans="1:2">
      <c r="A1088" s="144">
        <v>21.87</v>
      </c>
      <c r="B1088">
        <v>145</v>
      </c>
    </row>
    <row r="1089" spans="1:2">
      <c r="A1089" s="144">
        <v>21.88</v>
      </c>
      <c r="B1089">
        <v>144</v>
      </c>
    </row>
    <row r="1090" spans="1:2">
      <c r="A1090" s="144">
        <v>21.89</v>
      </c>
      <c r="B1090">
        <v>144</v>
      </c>
    </row>
    <row r="1091" spans="1:2">
      <c r="A1091" s="144">
        <v>21.900000000000002</v>
      </c>
      <c r="B1091">
        <v>143</v>
      </c>
    </row>
    <row r="1092" spans="1:2">
      <c r="A1092" s="144">
        <v>21.91</v>
      </c>
      <c r="B1092">
        <v>143</v>
      </c>
    </row>
    <row r="1093" spans="1:2">
      <c r="A1093" s="144">
        <v>21.92</v>
      </c>
      <c r="B1093">
        <v>142</v>
      </c>
    </row>
    <row r="1094" spans="1:2">
      <c r="A1094" s="144">
        <v>21.93</v>
      </c>
      <c r="B1094">
        <v>142</v>
      </c>
    </row>
    <row r="1095" spans="1:2">
      <c r="A1095" s="144">
        <v>21.94</v>
      </c>
      <c r="B1095">
        <v>141</v>
      </c>
    </row>
    <row r="1096" spans="1:2">
      <c r="A1096" s="144">
        <v>21.95</v>
      </c>
      <c r="B1096">
        <v>141</v>
      </c>
    </row>
    <row r="1097" spans="1:2">
      <c r="A1097" s="144">
        <v>21.96</v>
      </c>
      <c r="B1097">
        <v>140</v>
      </c>
    </row>
    <row r="1098" spans="1:2">
      <c r="A1098" s="144">
        <v>21.97</v>
      </c>
      <c r="B1098">
        <v>140</v>
      </c>
    </row>
    <row r="1099" spans="1:2">
      <c r="A1099" s="144">
        <v>21.98</v>
      </c>
      <c r="B1099">
        <v>139</v>
      </c>
    </row>
    <row r="1100" spans="1:2">
      <c r="A1100" s="144">
        <v>21.990000000000002</v>
      </c>
      <c r="B1100">
        <v>139</v>
      </c>
    </row>
    <row r="1101" spans="1:2">
      <c r="A1101" s="144">
        <v>22</v>
      </c>
      <c r="B1101">
        <v>138</v>
      </c>
    </row>
    <row r="1102" spans="1:2">
      <c r="A1102" s="144">
        <v>22.01</v>
      </c>
      <c r="B1102">
        <v>138</v>
      </c>
    </row>
    <row r="1103" spans="1:2">
      <c r="A1103" s="144">
        <v>22.02</v>
      </c>
      <c r="B1103">
        <v>137</v>
      </c>
    </row>
    <row r="1104" spans="1:2">
      <c r="A1104" s="144">
        <v>22.03</v>
      </c>
      <c r="B1104">
        <v>137</v>
      </c>
    </row>
    <row r="1105" spans="1:2">
      <c r="A1105" s="144">
        <v>22.04</v>
      </c>
      <c r="B1105">
        <v>136</v>
      </c>
    </row>
    <row r="1106" spans="1:2">
      <c r="A1106" s="144">
        <v>22.05</v>
      </c>
      <c r="B1106">
        <v>136</v>
      </c>
    </row>
    <row r="1107" spans="1:2">
      <c r="A1107" s="144">
        <v>22.06</v>
      </c>
      <c r="B1107">
        <v>135</v>
      </c>
    </row>
    <row r="1108" spans="1:2">
      <c r="A1108" s="144">
        <v>22.07</v>
      </c>
      <c r="B1108">
        <v>135</v>
      </c>
    </row>
    <row r="1109" spans="1:2">
      <c r="A1109" s="144">
        <v>22.080000000000002</v>
      </c>
      <c r="B1109">
        <v>134</v>
      </c>
    </row>
    <row r="1110" spans="1:2">
      <c r="A1110" s="144">
        <v>22.09</v>
      </c>
      <c r="B1110">
        <v>134</v>
      </c>
    </row>
    <row r="1111" spans="1:2">
      <c r="A1111" s="144">
        <v>22.1</v>
      </c>
      <c r="B1111">
        <v>133</v>
      </c>
    </row>
    <row r="1112" spans="1:2">
      <c r="A1112" s="144">
        <v>22.11</v>
      </c>
      <c r="B1112">
        <v>133</v>
      </c>
    </row>
    <row r="1113" spans="1:2">
      <c r="A1113" s="144">
        <v>22.12</v>
      </c>
      <c r="B1113">
        <v>132</v>
      </c>
    </row>
    <row r="1114" spans="1:2">
      <c r="A1114" s="144">
        <v>22.13</v>
      </c>
      <c r="B1114">
        <v>132</v>
      </c>
    </row>
    <row r="1115" spans="1:2">
      <c r="A1115" s="144">
        <v>22.14</v>
      </c>
      <c r="B1115">
        <v>131</v>
      </c>
    </row>
    <row r="1116" spans="1:2">
      <c r="A1116" s="144">
        <v>22.150000000000002</v>
      </c>
      <c r="B1116">
        <v>131</v>
      </c>
    </row>
    <row r="1117" spans="1:2">
      <c r="A1117" s="144">
        <v>22.16</v>
      </c>
      <c r="B1117">
        <v>130</v>
      </c>
    </row>
    <row r="1118" spans="1:2">
      <c r="A1118" s="144">
        <v>22.17</v>
      </c>
      <c r="B1118">
        <v>130</v>
      </c>
    </row>
    <row r="1119" spans="1:2">
      <c r="A1119" s="144">
        <v>22.18</v>
      </c>
      <c r="B1119">
        <v>129</v>
      </c>
    </row>
    <row r="1120" spans="1:2">
      <c r="A1120" s="144">
        <v>22.19</v>
      </c>
      <c r="B1120">
        <v>129</v>
      </c>
    </row>
    <row r="1121" spans="1:2">
      <c r="A1121" s="144">
        <v>22.2</v>
      </c>
      <c r="B1121">
        <v>128</v>
      </c>
    </row>
    <row r="1122" spans="1:2">
      <c r="A1122" s="144">
        <v>22.21</v>
      </c>
      <c r="B1122">
        <v>128</v>
      </c>
    </row>
    <row r="1123" spans="1:2">
      <c r="A1123" s="144">
        <v>22.22</v>
      </c>
      <c r="B1123">
        <v>127</v>
      </c>
    </row>
    <row r="1124" spans="1:2">
      <c r="A1124" s="144">
        <v>22.23</v>
      </c>
      <c r="B1124">
        <v>127</v>
      </c>
    </row>
    <row r="1125" spans="1:2">
      <c r="A1125" s="144">
        <v>22.240000000000002</v>
      </c>
      <c r="B1125">
        <v>126</v>
      </c>
    </row>
    <row r="1126" spans="1:2">
      <c r="A1126" s="144">
        <v>22.25</v>
      </c>
      <c r="B1126">
        <v>126</v>
      </c>
    </row>
    <row r="1127" spans="1:2">
      <c r="A1127" s="144">
        <v>22.26</v>
      </c>
      <c r="B1127">
        <v>125</v>
      </c>
    </row>
    <row r="1128" spans="1:2">
      <c r="A1128" s="144">
        <v>22.27</v>
      </c>
      <c r="B1128">
        <v>125</v>
      </c>
    </row>
    <row r="1129" spans="1:2">
      <c r="A1129" s="144">
        <v>22.28</v>
      </c>
      <c r="B1129">
        <v>124</v>
      </c>
    </row>
    <row r="1130" spans="1:2">
      <c r="A1130" s="144">
        <v>22.29</v>
      </c>
      <c r="B1130">
        <v>124</v>
      </c>
    </row>
    <row r="1131" spans="1:2">
      <c r="A1131" s="144">
        <v>22.3</v>
      </c>
      <c r="B1131">
        <v>123</v>
      </c>
    </row>
    <row r="1132" spans="1:2">
      <c r="A1132" s="144">
        <v>22.31</v>
      </c>
      <c r="B1132">
        <v>123</v>
      </c>
    </row>
    <row r="1133" spans="1:2">
      <c r="A1133" s="144">
        <v>22.32</v>
      </c>
      <c r="B1133">
        <v>122</v>
      </c>
    </row>
    <row r="1134" spans="1:2">
      <c r="A1134" s="144">
        <v>22.330000000000002</v>
      </c>
      <c r="B1134">
        <v>122</v>
      </c>
    </row>
    <row r="1135" spans="1:2">
      <c r="A1135" s="144">
        <v>22.34</v>
      </c>
      <c r="B1135">
        <v>121</v>
      </c>
    </row>
    <row r="1136" spans="1:2">
      <c r="A1136" s="144">
        <v>22.35</v>
      </c>
      <c r="B1136">
        <v>121</v>
      </c>
    </row>
    <row r="1137" spans="1:2">
      <c r="A1137" s="144">
        <v>22.36</v>
      </c>
      <c r="B1137">
        <v>120</v>
      </c>
    </row>
    <row r="1138" spans="1:2">
      <c r="A1138" s="144">
        <v>22.37</v>
      </c>
      <c r="B1138">
        <v>120</v>
      </c>
    </row>
    <row r="1139" spans="1:2">
      <c r="A1139" s="144">
        <v>22.38</v>
      </c>
      <c r="B1139">
        <v>119</v>
      </c>
    </row>
    <row r="1140" spans="1:2">
      <c r="A1140" s="144">
        <v>22.39</v>
      </c>
      <c r="B1140">
        <v>119</v>
      </c>
    </row>
    <row r="1141" spans="1:2">
      <c r="A1141" s="144">
        <v>22.400000000000002</v>
      </c>
      <c r="B1141">
        <v>119</v>
      </c>
    </row>
    <row r="1142" spans="1:2">
      <c r="A1142" s="144">
        <v>22.41</v>
      </c>
      <c r="B1142">
        <v>118</v>
      </c>
    </row>
    <row r="1143" spans="1:2">
      <c r="A1143" s="144">
        <v>22.42</v>
      </c>
      <c r="B1143">
        <v>118</v>
      </c>
    </row>
    <row r="1144" spans="1:2">
      <c r="A1144" s="144">
        <v>22.43</v>
      </c>
      <c r="B1144">
        <v>117</v>
      </c>
    </row>
    <row r="1145" spans="1:2">
      <c r="A1145" s="144">
        <v>22.44</v>
      </c>
      <c r="B1145">
        <v>117</v>
      </c>
    </row>
    <row r="1146" spans="1:2">
      <c r="A1146" s="144">
        <v>22.45</v>
      </c>
      <c r="B1146">
        <v>116</v>
      </c>
    </row>
    <row r="1147" spans="1:2">
      <c r="A1147" s="144">
        <v>22.46</v>
      </c>
      <c r="B1147">
        <v>116</v>
      </c>
    </row>
    <row r="1148" spans="1:2">
      <c r="A1148" s="144">
        <v>22.47</v>
      </c>
      <c r="B1148">
        <v>115</v>
      </c>
    </row>
    <row r="1149" spans="1:2">
      <c r="A1149" s="144">
        <v>22.48</v>
      </c>
      <c r="B1149">
        <v>115</v>
      </c>
    </row>
    <row r="1150" spans="1:2">
      <c r="A1150" s="144">
        <v>22.490000000000002</v>
      </c>
      <c r="B1150">
        <v>114</v>
      </c>
    </row>
    <row r="1151" spans="1:2">
      <c r="A1151" s="144">
        <v>22.5</v>
      </c>
      <c r="B1151">
        <v>114</v>
      </c>
    </row>
    <row r="1152" spans="1:2">
      <c r="A1152" s="144">
        <v>22.51</v>
      </c>
      <c r="B1152">
        <v>113</v>
      </c>
    </row>
    <row r="1153" spans="1:2">
      <c r="A1153" s="144">
        <v>22.52</v>
      </c>
      <c r="B1153">
        <v>113</v>
      </c>
    </row>
    <row r="1154" spans="1:2">
      <c r="A1154" s="144">
        <v>22.53</v>
      </c>
      <c r="B1154">
        <v>112</v>
      </c>
    </row>
    <row r="1155" spans="1:2">
      <c r="A1155" s="144">
        <v>22.54</v>
      </c>
      <c r="B1155">
        <v>112</v>
      </c>
    </row>
    <row r="1156" spans="1:2">
      <c r="A1156" s="144">
        <v>22.55</v>
      </c>
      <c r="B1156">
        <v>112</v>
      </c>
    </row>
    <row r="1157" spans="1:2">
      <c r="A1157" s="144">
        <v>22.56</v>
      </c>
      <c r="B1157">
        <v>111</v>
      </c>
    </row>
    <row r="1158" spans="1:2">
      <c r="A1158" s="144">
        <v>22.57</v>
      </c>
      <c r="B1158">
        <v>111</v>
      </c>
    </row>
    <row r="1159" spans="1:2">
      <c r="A1159" s="144">
        <v>22.580000000000002</v>
      </c>
      <c r="B1159">
        <v>110</v>
      </c>
    </row>
    <row r="1160" spans="1:2">
      <c r="A1160" s="144">
        <v>22.59</v>
      </c>
      <c r="B1160">
        <v>110</v>
      </c>
    </row>
    <row r="1161" spans="1:2">
      <c r="A1161" s="144">
        <v>22.6</v>
      </c>
      <c r="B1161">
        <v>109</v>
      </c>
    </row>
    <row r="1162" spans="1:2">
      <c r="A1162" s="144">
        <v>22.61</v>
      </c>
      <c r="B1162">
        <v>109</v>
      </c>
    </row>
    <row r="1163" spans="1:2">
      <c r="A1163" s="144">
        <v>22.62</v>
      </c>
      <c r="B1163">
        <v>108</v>
      </c>
    </row>
    <row r="1164" spans="1:2">
      <c r="A1164" s="144">
        <v>22.63</v>
      </c>
      <c r="B1164">
        <v>108</v>
      </c>
    </row>
    <row r="1165" spans="1:2">
      <c r="A1165" s="144">
        <v>22.64</v>
      </c>
      <c r="B1165">
        <v>107</v>
      </c>
    </row>
    <row r="1166" spans="1:2">
      <c r="A1166" s="144">
        <v>22.650000000000002</v>
      </c>
      <c r="B1166">
        <v>107</v>
      </c>
    </row>
    <row r="1167" spans="1:2">
      <c r="A1167" s="144">
        <v>22.66</v>
      </c>
      <c r="B1167">
        <v>106</v>
      </c>
    </row>
    <row r="1168" spans="1:2">
      <c r="A1168" s="144">
        <v>22.67</v>
      </c>
      <c r="B1168">
        <v>106</v>
      </c>
    </row>
    <row r="1169" spans="1:2">
      <c r="A1169" s="144">
        <v>22.68</v>
      </c>
      <c r="B1169">
        <v>106</v>
      </c>
    </row>
    <row r="1170" spans="1:2">
      <c r="A1170" s="144">
        <v>22.69</v>
      </c>
      <c r="B1170">
        <v>105</v>
      </c>
    </row>
    <row r="1171" spans="1:2">
      <c r="A1171" s="144">
        <v>22.7</v>
      </c>
      <c r="B1171">
        <v>105</v>
      </c>
    </row>
    <row r="1172" spans="1:2">
      <c r="A1172" s="144">
        <v>22.71</v>
      </c>
      <c r="B1172">
        <v>104</v>
      </c>
    </row>
    <row r="1173" spans="1:2">
      <c r="A1173" s="144">
        <v>22.72</v>
      </c>
      <c r="B1173">
        <v>104</v>
      </c>
    </row>
    <row r="1174" spans="1:2">
      <c r="A1174" s="144">
        <v>22.73</v>
      </c>
      <c r="B1174">
        <v>103</v>
      </c>
    </row>
    <row r="1175" spans="1:2">
      <c r="A1175" s="144">
        <v>22.740000000000002</v>
      </c>
      <c r="B1175">
        <v>103</v>
      </c>
    </row>
    <row r="1176" spans="1:2">
      <c r="A1176" s="144">
        <v>22.75</v>
      </c>
      <c r="B1176">
        <v>102</v>
      </c>
    </row>
    <row r="1177" spans="1:2">
      <c r="A1177" s="144">
        <v>22.76</v>
      </c>
      <c r="B1177">
        <v>102</v>
      </c>
    </row>
    <row r="1178" spans="1:2">
      <c r="A1178" s="144">
        <v>22.77</v>
      </c>
      <c r="B1178">
        <v>102</v>
      </c>
    </row>
    <row r="1179" spans="1:2">
      <c r="A1179" s="144">
        <v>22.78</v>
      </c>
      <c r="B1179">
        <v>101</v>
      </c>
    </row>
    <row r="1180" spans="1:2">
      <c r="A1180" s="144">
        <v>22.79</v>
      </c>
      <c r="B1180">
        <v>101</v>
      </c>
    </row>
    <row r="1181" spans="1:2">
      <c r="A1181" s="144">
        <v>22.8</v>
      </c>
      <c r="B1181">
        <v>100</v>
      </c>
    </row>
    <row r="1182" spans="1:2">
      <c r="A1182" s="144">
        <v>22.81</v>
      </c>
      <c r="B1182">
        <v>100</v>
      </c>
    </row>
    <row r="1183" spans="1:2">
      <c r="A1183" s="144">
        <v>22.82</v>
      </c>
      <c r="B1183">
        <v>99</v>
      </c>
    </row>
    <row r="1184" spans="1:2">
      <c r="A1184" s="144">
        <v>22.830000000000002</v>
      </c>
      <c r="B1184">
        <v>99</v>
      </c>
    </row>
    <row r="1185" spans="1:2">
      <c r="A1185" s="144">
        <v>22.84</v>
      </c>
      <c r="B1185">
        <v>98</v>
      </c>
    </row>
    <row r="1186" spans="1:2">
      <c r="A1186" s="144">
        <v>22.85</v>
      </c>
      <c r="B1186">
        <v>98</v>
      </c>
    </row>
    <row r="1187" spans="1:2">
      <c r="A1187" s="144">
        <v>22.86</v>
      </c>
      <c r="B1187">
        <v>98</v>
      </c>
    </row>
    <row r="1188" spans="1:2">
      <c r="A1188" s="144">
        <v>22.87</v>
      </c>
      <c r="B1188">
        <v>97</v>
      </c>
    </row>
    <row r="1189" spans="1:2">
      <c r="A1189" s="144">
        <v>22.88</v>
      </c>
      <c r="B1189">
        <v>97</v>
      </c>
    </row>
    <row r="1190" spans="1:2">
      <c r="A1190" s="144">
        <v>22.89</v>
      </c>
      <c r="B1190">
        <v>96</v>
      </c>
    </row>
    <row r="1191" spans="1:2">
      <c r="A1191" s="144">
        <v>22.900000000000002</v>
      </c>
      <c r="B1191">
        <v>96</v>
      </c>
    </row>
    <row r="1192" spans="1:2">
      <c r="A1192" s="144">
        <v>22.91</v>
      </c>
      <c r="B1192">
        <v>95</v>
      </c>
    </row>
    <row r="1193" spans="1:2">
      <c r="A1193" s="144">
        <v>22.92</v>
      </c>
      <c r="B1193">
        <v>95</v>
      </c>
    </row>
    <row r="1194" spans="1:2">
      <c r="A1194" s="144">
        <v>22.93</v>
      </c>
      <c r="B1194">
        <v>95</v>
      </c>
    </row>
    <row r="1195" spans="1:2">
      <c r="A1195" s="144">
        <v>22.94</v>
      </c>
      <c r="B1195">
        <v>94</v>
      </c>
    </row>
    <row r="1196" spans="1:2">
      <c r="A1196" s="144">
        <v>22.95</v>
      </c>
      <c r="B1196">
        <v>94</v>
      </c>
    </row>
    <row r="1197" spans="1:2">
      <c r="A1197" s="144">
        <v>22.96</v>
      </c>
      <c r="B1197">
        <v>93</v>
      </c>
    </row>
    <row r="1198" spans="1:2">
      <c r="A1198" s="144">
        <v>22.97</v>
      </c>
      <c r="B1198">
        <v>93</v>
      </c>
    </row>
    <row r="1199" spans="1:2">
      <c r="A1199" s="144">
        <v>22.98</v>
      </c>
      <c r="B1199">
        <v>92</v>
      </c>
    </row>
    <row r="1200" spans="1:2">
      <c r="A1200" s="144">
        <v>22.990000000000002</v>
      </c>
      <c r="B1200">
        <v>92</v>
      </c>
    </row>
    <row r="1201" spans="1:2">
      <c r="A1201" s="144">
        <v>23</v>
      </c>
      <c r="B1201">
        <v>92</v>
      </c>
    </row>
    <row r="1202" spans="1:2">
      <c r="A1202" s="144">
        <v>23.01</v>
      </c>
      <c r="B1202">
        <v>91</v>
      </c>
    </row>
    <row r="1203" spans="1:2">
      <c r="A1203" s="144">
        <v>23.02</v>
      </c>
      <c r="B1203">
        <v>91</v>
      </c>
    </row>
    <row r="1204" spans="1:2">
      <c r="A1204" s="144">
        <v>23.03</v>
      </c>
      <c r="B1204">
        <v>90</v>
      </c>
    </row>
    <row r="1205" spans="1:2">
      <c r="A1205" s="144">
        <v>23.04</v>
      </c>
      <c r="B1205">
        <v>90</v>
      </c>
    </row>
    <row r="1206" spans="1:2">
      <c r="A1206" s="144">
        <v>23.05</v>
      </c>
      <c r="B1206">
        <v>90</v>
      </c>
    </row>
    <row r="1207" spans="1:2">
      <c r="A1207" s="144">
        <v>23.06</v>
      </c>
      <c r="B1207">
        <v>89</v>
      </c>
    </row>
    <row r="1208" spans="1:2">
      <c r="A1208" s="144">
        <v>23.07</v>
      </c>
      <c r="B1208">
        <v>89</v>
      </c>
    </row>
    <row r="1209" spans="1:2">
      <c r="A1209" s="144">
        <v>23.080000000000002</v>
      </c>
      <c r="B1209">
        <v>88</v>
      </c>
    </row>
    <row r="1210" spans="1:2">
      <c r="A1210" s="144">
        <v>23.09</v>
      </c>
      <c r="B1210">
        <v>88</v>
      </c>
    </row>
    <row r="1211" spans="1:2">
      <c r="A1211" s="144">
        <v>23.1</v>
      </c>
      <c r="B1211">
        <v>87</v>
      </c>
    </row>
    <row r="1212" spans="1:2">
      <c r="A1212" s="144">
        <v>23.11</v>
      </c>
      <c r="B1212">
        <v>87</v>
      </c>
    </row>
    <row r="1213" spans="1:2">
      <c r="A1213" s="144">
        <v>23.12</v>
      </c>
      <c r="B1213">
        <v>87</v>
      </c>
    </row>
    <row r="1214" spans="1:2">
      <c r="A1214" s="144">
        <v>23.13</v>
      </c>
      <c r="B1214">
        <v>86</v>
      </c>
    </row>
    <row r="1215" spans="1:2">
      <c r="A1215" s="144">
        <v>23.14</v>
      </c>
      <c r="B1215">
        <v>86</v>
      </c>
    </row>
    <row r="1216" spans="1:2">
      <c r="A1216" s="144">
        <v>23.150000000000002</v>
      </c>
      <c r="B1216">
        <v>85</v>
      </c>
    </row>
    <row r="1217" spans="1:2">
      <c r="A1217" s="144">
        <v>23.16</v>
      </c>
      <c r="B1217">
        <v>85</v>
      </c>
    </row>
    <row r="1218" spans="1:2">
      <c r="A1218" s="144">
        <v>23.17</v>
      </c>
      <c r="B1218">
        <v>85</v>
      </c>
    </row>
    <row r="1219" spans="1:2">
      <c r="A1219" s="144">
        <v>23.18</v>
      </c>
      <c r="B1219">
        <v>84</v>
      </c>
    </row>
    <row r="1220" spans="1:2">
      <c r="A1220" s="144">
        <v>23.19</v>
      </c>
      <c r="B1220">
        <v>84</v>
      </c>
    </row>
    <row r="1221" spans="1:2">
      <c r="A1221" s="144">
        <v>23.2</v>
      </c>
      <c r="B1221">
        <v>83</v>
      </c>
    </row>
    <row r="1222" spans="1:2">
      <c r="A1222" s="144">
        <v>23.21</v>
      </c>
      <c r="B1222">
        <v>83</v>
      </c>
    </row>
    <row r="1223" spans="1:2">
      <c r="A1223" s="144">
        <v>23.22</v>
      </c>
      <c r="B1223">
        <v>83</v>
      </c>
    </row>
    <row r="1224" spans="1:2">
      <c r="A1224" s="144">
        <v>23.23</v>
      </c>
      <c r="B1224">
        <v>82</v>
      </c>
    </row>
    <row r="1225" spans="1:2">
      <c r="A1225" s="144">
        <v>23.240000000000002</v>
      </c>
      <c r="B1225">
        <v>82</v>
      </c>
    </row>
    <row r="1226" spans="1:2">
      <c r="A1226" s="144">
        <v>23.25</v>
      </c>
      <c r="B1226">
        <v>81</v>
      </c>
    </row>
    <row r="1227" spans="1:2">
      <c r="A1227" s="144">
        <v>23.26</v>
      </c>
      <c r="B1227">
        <v>81</v>
      </c>
    </row>
    <row r="1228" spans="1:2">
      <c r="A1228" s="144">
        <v>23.27</v>
      </c>
      <c r="B1228">
        <v>81</v>
      </c>
    </row>
    <row r="1229" spans="1:2">
      <c r="A1229" s="144">
        <v>23.28</v>
      </c>
      <c r="B1229">
        <v>80</v>
      </c>
    </row>
    <row r="1230" spans="1:2">
      <c r="A1230" s="144">
        <v>23.29</v>
      </c>
      <c r="B1230">
        <v>80</v>
      </c>
    </row>
    <row r="1231" spans="1:2">
      <c r="A1231" s="144">
        <v>23.3</v>
      </c>
      <c r="B1231">
        <v>7</v>
      </c>
    </row>
    <row r="1232" spans="1:2">
      <c r="A1232" s="144">
        <v>23.31</v>
      </c>
      <c r="B1232">
        <v>7</v>
      </c>
    </row>
    <row r="1233" spans="1:2">
      <c r="A1233" s="144">
        <v>23.32</v>
      </c>
      <c r="B1233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2"/>
  <sheetViews>
    <sheetView zoomScale="89" zoomScaleNormal="89" workbookViewId="0">
      <selection activeCell="E23" sqref="E23"/>
    </sheetView>
  </sheetViews>
  <sheetFormatPr defaultRowHeight="15.75"/>
  <cols>
    <col min="1" max="1" width="4" style="16" customWidth="1"/>
    <col min="2" max="2" width="4.7109375" style="16" customWidth="1"/>
    <col min="3" max="3" width="10.85546875" style="16" customWidth="1"/>
    <col min="4" max="4" width="13.5703125" style="16" customWidth="1"/>
    <col min="5" max="5" width="28.7109375" style="16" customWidth="1"/>
    <col min="6" max="6" width="5.5703125" style="16" customWidth="1"/>
    <col min="7" max="7" width="7.28515625" style="16" hidden="1" customWidth="1"/>
    <col min="8" max="8" width="6.5703125" style="16" customWidth="1"/>
    <col min="9" max="9" width="9" style="16" hidden="1" customWidth="1"/>
    <col min="10" max="10" width="8.28515625" style="16" hidden="1" customWidth="1"/>
    <col min="11" max="12" width="9.140625" style="16" hidden="1" customWidth="1"/>
    <col min="13" max="13" width="6" style="65" customWidth="1"/>
    <col min="14" max="14" width="5.85546875" style="16" customWidth="1"/>
    <col min="15" max="18" width="9.140625" style="16" hidden="1" customWidth="1"/>
    <col min="19" max="19" width="6" style="65" customWidth="1"/>
    <col min="20" max="20" width="6.42578125" style="16" customWidth="1"/>
    <col min="21" max="24" width="9.140625" style="16" hidden="1" customWidth="1"/>
    <col min="25" max="25" width="6" style="65" customWidth="1"/>
    <col min="26" max="26" width="6" style="16" customWidth="1"/>
    <col min="27" max="30" width="9.140625" style="16" hidden="1" customWidth="1"/>
    <col min="31" max="31" width="6" style="65" customWidth="1"/>
    <col min="32" max="32" width="5.7109375" style="16" customWidth="1"/>
    <col min="33" max="36" width="9.140625" style="16" hidden="1" customWidth="1"/>
    <col min="37" max="37" width="6" style="65" customWidth="1"/>
    <col min="38" max="38" width="6" style="16" customWidth="1"/>
    <col min="39" max="42" width="9.140625" style="16" hidden="1" customWidth="1"/>
    <col min="43" max="43" width="6" style="65" customWidth="1"/>
    <col min="44" max="44" width="2.28515625" style="16" customWidth="1"/>
    <col min="45" max="45" width="5.28515625" style="16" customWidth="1"/>
    <col min="46" max="46" width="7" style="16" hidden="1" customWidth="1"/>
    <col min="47" max="50" width="9.140625" style="16" hidden="1" customWidth="1"/>
    <col min="51" max="51" width="6" style="65" customWidth="1"/>
    <col min="52" max="52" width="0.85546875" style="16" customWidth="1"/>
    <col min="53" max="53" width="13.42578125" style="66" customWidth="1"/>
    <col min="54" max="54" width="1" style="16" customWidth="1"/>
    <col min="55" max="55" width="6.140625" style="68" customWidth="1"/>
    <col min="56" max="16384" width="9.140625" style="16"/>
  </cols>
  <sheetData>
    <row r="1" spans="1:55" s="76" customFormat="1" ht="37.5" customHeight="1" thickBot="1">
      <c r="A1" s="80" t="s">
        <v>352</v>
      </c>
      <c r="B1" s="84" t="s">
        <v>351</v>
      </c>
      <c r="C1" s="85" t="s">
        <v>160</v>
      </c>
      <c r="D1" s="85" t="s">
        <v>350</v>
      </c>
      <c r="E1" s="85" t="s">
        <v>349</v>
      </c>
      <c r="F1" s="85" t="s">
        <v>161</v>
      </c>
      <c r="G1" s="156" t="s">
        <v>368</v>
      </c>
      <c r="H1" s="95" t="s">
        <v>49</v>
      </c>
      <c r="I1" s="96" t="s">
        <v>172</v>
      </c>
      <c r="J1" s="96" t="s">
        <v>173</v>
      </c>
      <c r="K1" s="96" t="s">
        <v>174</v>
      </c>
      <c r="L1" s="96" t="s">
        <v>175</v>
      </c>
      <c r="M1" s="97" t="s">
        <v>46</v>
      </c>
      <c r="N1" s="95" t="s">
        <v>42</v>
      </c>
      <c r="O1" s="96" t="s">
        <v>172</v>
      </c>
      <c r="P1" s="96" t="s">
        <v>173</v>
      </c>
      <c r="Q1" s="96" t="s">
        <v>176</v>
      </c>
      <c r="R1" s="96" t="s">
        <v>175</v>
      </c>
      <c r="S1" s="97" t="s">
        <v>46</v>
      </c>
      <c r="T1" s="95" t="s">
        <v>47</v>
      </c>
      <c r="U1" s="96" t="s">
        <v>172</v>
      </c>
      <c r="V1" s="96" t="s">
        <v>173</v>
      </c>
      <c r="W1" s="96" t="s">
        <v>177</v>
      </c>
      <c r="X1" s="96" t="s">
        <v>175</v>
      </c>
      <c r="Y1" s="97" t="s">
        <v>46</v>
      </c>
      <c r="Z1" s="98">
        <v>200</v>
      </c>
      <c r="AA1" s="96" t="s">
        <v>172</v>
      </c>
      <c r="AB1" s="96" t="s">
        <v>173</v>
      </c>
      <c r="AC1" s="96" t="s">
        <v>178</v>
      </c>
      <c r="AD1" s="96" t="s">
        <v>175</v>
      </c>
      <c r="AE1" s="97" t="s">
        <v>46</v>
      </c>
      <c r="AF1" s="95" t="s">
        <v>44</v>
      </c>
      <c r="AG1" s="96" t="s">
        <v>172</v>
      </c>
      <c r="AH1" s="96" t="s">
        <v>173</v>
      </c>
      <c r="AI1" s="96" t="s">
        <v>179</v>
      </c>
      <c r="AJ1" s="96" t="s">
        <v>175</v>
      </c>
      <c r="AK1" s="97" t="s">
        <v>46</v>
      </c>
      <c r="AL1" s="95" t="s">
        <v>48</v>
      </c>
      <c r="AM1" s="96" t="s">
        <v>172</v>
      </c>
      <c r="AN1" s="96" t="s">
        <v>173</v>
      </c>
      <c r="AO1" s="96" t="s">
        <v>180</v>
      </c>
      <c r="AP1" s="96" t="s">
        <v>175</v>
      </c>
      <c r="AQ1" s="97" t="s">
        <v>46</v>
      </c>
      <c r="AR1" s="318">
        <v>800</v>
      </c>
      <c r="AS1" s="319"/>
      <c r="AT1" s="85" t="s">
        <v>182</v>
      </c>
      <c r="AU1" s="96" t="s">
        <v>172</v>
      </c>
      <c r="AV1" s="96" t="s">
        <v>173</v>
      </c>
      <c r="AW1" s="96" t="s">
        <v>181</v>
      </c>
      <c r="AX1" s="96" t="s">
        <v>175</v>
      </c>
      <c r="AY1" s="97" t="s">
        <v>46</v>
      </c>
      <c r="BA1" s="99" t="s">
        <v>183</v>
      </c>
      <c r="BC1" s="100" t="s">
        <v>353</v>
      </c>
    </row>
    <row r="2" spans="1:55" s="17" customFormat="1" ht="4.5" customHeight="1" thickBot="1">
      <c r="C2" s="61"/>
      <c r="D2" s="61"/>
      <c r="E2" s="61"/>
      <c r="F2" s="61"/>
      <c r="G2" s="61"/>
      <c r="H2" s="69"/>
      <c r="M2" s="70"/>
      <c r="N2" s="69"/>
      <c r="S2" s="70"/>
      <c r="T2" s="69"/>
      <c r="Y2" s="70"/>
      <c r="Z2" s="71"/>
      <c r="AE2" s="70"/>
      <c r="AF2" s="69"/>
      <c r="AK2" s="70"/>
      <c r="AL2" s="69"/>
      <c r="AQ2" s="70"/>
      <c r="AR2" s="71"/>
      <c r="AS2" s="71"/>
      <c r="AT2" s="61"/>
      <c r="AY2" s="70"/>
      <c r="BA2" s="72"/>
      <c r="BC2" s="73"/>
    </row>
    <row r="3" spans="1:55">
      <c r="A3" s="168"/>
      <c r="B3" s="169"/>
      <c r="C3" s="170" t="s">
        <v>360</v>
      </c>
      <c r="D3" s="170"/>
      <c r="E3" s="170"/>
      <c r="F3" s="171" t="s">
        <v>360</v>
      </c>
      <c r="G3" s="172" t="s">
        <v>51</v>
      </c>
      <c r="H3" s="108">
        <v>11.62</v>
      </c>
      <c r="I3" s="176"/>
      <c r="J3" s="176"/>
      <c r="K3" s="176"/>
      <c r="L3" s="162">
        <f>IF(H3&gt;0, (VLOOKUP(H3, LookupU17HG!$A$1:$B$1410,2)),0)</f>
        <v>852</v>
      </c>
      <c r="M3" s="173">
        <f>L3</f>
        <v>852</v>
      </c>
      <c r="N3" s="108">
        <v>1.62</v>
      </c>
      <c r="O3" s="88" t="str">
        <f t="shared" ref="O3:O12" si="0">CONCATENATE($G3, " ",N$1)</f>
        <v>W00 High</v>
      </c>
      <c r="P3" s="88">
        <f>VLOOKUP(O3,LookupW!$A$1:$B$108,2)</f>
        <v>1</v>
      </c>
      <c r="Q3" s="88">
        <f>FLOOR(P3*N3,0.01)</f>
        <v>1.62</v>
      </c>
      <c r="R3" s="88">
        <f>IF(Q3&gt;0, (FLOOR((1.84523*POWER((Q3*100-75),1.348)),1)),0)</f>
        <v>759</v>
      </c>
      <c r="S3" s="173">
        <f>R3</f>
        <v>759</v>
      </c>
      <c r="T3" s="108">
        <v>10.94</v>
      </c>
      <c r="U3" s="88" t="str">
        <f t="shared" ref="U3:U12" si="1">CONCATENATE($G3, " ",T$1)</f>
        <v>W00 Shot</v>
      </c>
      <c r="V3" s="88">
        <f>VLOOKUP(U3,LookupW!$A$1:$B$108,2)</f>
        <v>1</v>
      </c>
      <c r="W3" s="88">
        <f>FLOOR(V3*T3,0.01)</f>
        <v>10.94</v>
      </c>
      <c r="X3" s="88">
        <f>IF(W3&gt;0, (FLOOR((56.0211*POWER((W3-1.5),1.05)),1)),0)</f>
        <v>591</v>
      </c>
      <c r="Y3" s="173">
        <f>X3</f>
        <v>591</v>
      </c>
      <c r="Z3" s="108">
        <v>25.88</v>
      </c>
      <c r="AA3" s="88" t="str">
        <f t="shared" ref="AA3:AA12" si="2">CONCATENATE($G3, " ",Z$1)</f>
        <v>W00 200</v>
      </c>
      <c r="AB3" s="88">
        <f>VLOOKUP(AA3,LookupW!$A$1:$B$108,2)</f>
        <v>1</v>
      </c>
      <c r="AC3" s="88">
        <f>CEILING(AB3*Z3,0.01)</f>
        <v>25.88</v>
      </c>
      <c r="AD3" s="88">
        <f>IF(AC3&gt;0, (FLOOR((4.99087*POWER((42.5-AC3),1.81)),1)),0)</f>
        <v>808</v>
      </c>
      <c r="AE3" s="173">
        <f>AD3</f>
        <v>808</v>
      </c>
      <c r="AF3" s="108">
        <v>5.31</v>
      </c>
      <c r="AG3" s="88" t="str">
        <f t="shared" ref="AG3:AG12" si="3">CONCATENATE($G3, " ",AF$1)</f>
        <v>W00 Long</v>
      </c>
      <c r="AH3" s="88">
        <f>VLOOKUP(AG3,LookupW!$A$1:$B$108,2)</f>
        <v>1</v>
      </c>
      <c r="AI3" s="88">
        <f>FLOOR(AH3*AF3,0.01)</f>
        <v>5.3100000000000005</v>
      </c>
      <c r="AJ3" s="88">
        <f>IF(AI3&gt;0, (FLOOR((0.188807*POWER((AI3*100-210),1.41)),1)),0)</f>
        <v>645</v>
      </c>
      <c r="AK3" s="173">
        <f>AJ3</f>
        <v>645</v>
      </c>
      <c r="AL3" s="108">
        <v>31.74</v>
      </c>
      <c r="AM3" s="88" t="str">
        <f t="shared" ref="AM3:AM12" si="4">CONCATENATE($G3, " ",AL$1)</f>
        <v>W00 Jav</v>
      </c>
      <c r="AN3" s="88">
        <f>VLOOKUP(AM3,LookupW!$A$1:$B$108,2)</f>
        <v>1</v>
      </c>
      <c r="AO3" s="88">
        <f>FLOOR(AN3*AL3,0.01)</f>
        <v>31.740000000000002</v>
      </c>
      <c r="AP3" s="88">
        <f>IF(AO3&gt;0, (FLOOR((15.9803*POWER((AO3-3.8),1.04)),1)),0)</f>
        <v>510</v>
      </c>
      <c r="AQ3" s="173">
        <f>AP3</f>
        <v>510</v>
      </c>
      <c r="AR3" s="115">
        <v>2</v>
      </c>
      <c r="AS3" s="116">
        <v>24.53</v>
      </c>
      <c r="AT3" s="88">
        <f>AR3*60+AS3</f>
        <v>144.53</v>
      </c>
      <c r="AU3" s="88" t="str">
        <f t="shared" ref="AU3:AU12" si="5">CONCATENATE($G3, " ",AR$1)</f>
        <v>W00 800</v>
      </c>
      <c r="AV3" s="88">
        <f>VLOOKUP(AU3,LookupW!$A$1:$B$108,2)</f>
        <v>1</v>
      </c>
      <c r="AW3" s="88">
        <f>CEILING(AV3*AT3,0.01)</f>
        <v>144.53</v>
      </c>
      <c r="AX3" s="88">
        <f>IF(AW3&gt;0, (FLOOR((0.11193*POWER((254-AW3),1.88)),1)),0)</f>
        <v>763</v>
      </c>
      <c r="AY3" s="173">
        <f>AX3</f>
        <v>763</v>
      </c>
      <c r="AZ3" s="114"/>
      <c r="BA3" s="174">
        <f t="shared" ref="BA3:BA12" si="6">AY3+AQ3+AK3+AE3+Y3+S3+M3</f>
        <v>4928</v>
      </c>
      <c r="BB3" s="104"/>
      <c r="BC3" s="175">
        <f>_xlfn.RANK.EQ(BA3,BA$3:BA$12,0)</f>
        <v>9</v>
      </c>
    </row>
    <row r="4" spans="1:55">
      <c r="A4" s="82"/>
      <c r="B4" s="90"/>
      <c r="C4" s="77" t="s">
        <v>204</v>
      </c>
      <c r="D4" s="77"/>
      <c r="E4" s="77"/>
      <c r="F4" s="154" t="s">
        <v>369</v>
      </c>
      <c r="G4" s="91" t="str">
        <f>VLOOKUP(F4, 'Other specs'!$A$41:$B$51,2)</f>
        <v>W00</v>
      </c>
      <c r="H4" s="109">
        <v>16.239999999999998</v>
      </c>
      <c r="I4" s="78" t="str">
        <f t="shared" ref="I4:I12" si="7">CONCATENATE($G4, " ",H$1)</f>
        <v>W00 Hurd</v>
      </c>
      <c r="J4" s="78">
        <f>VLOOKUP(I4,LookupW!$A$1:$B$108,2)</f>
        <v>1</v>
      </c>
      <c r="K4" s="78">
        <f>CEILING(J4*H4,0.01)</f>
        <v>16.240000000000002</v>
      </c>
      <c r="L4" s="78">
        <f t="shared" ref="L4:L12" si="8">IF(K4&gt;0, (FLOOR((9.23076*POWER((26.7-K4),1.835)),1)),0)</f>
        <v>685</v>
      </c>
      <c r="M4" s="110">
        <f>L4</f>
        <v>685</v>
      </c>
      <c r="N4" s="109">
        <v>1.49</v>
      </c>
      <c r="O4" s="77" t="str">
        <f t="shared" si="0"/>
        <v>W00 High</v>
      </c>
      <c r="P4" s="77">
        <f>VLOOKUP(O4,LookupW!$A$1:$B$108,2)</f>
        <v>1</v>
      </c>
      <c r="Q4" s="77">
        <f>FLOOR(P4*N4,0.01)</f>
        <v>1.49</v>
      </c>
      <c r="R4" s="77">
        <f t="shared" ref="R4:R12" si="9">IF(Q4&gt;0, (FLOOR((1.84523*POWER((Q4*100-75),1.348)),1)),0)</f>
        <v>610</v>
      </c>
      <c r="S4" s="110">
        <f>R4</f>
        <v>610</v>
      </c>
      <c r="T4" s="109">
        <v>10.3</v>
      </c>
      <c r="U4" s="77" t="str">
        <f t="shared" si="1"/>
        <v>W00 Shot</v>
      </c>
      <c r="V4" s="77">
        <f>VLOOKUP(U4,LookupW!$A$1:$B$108,2)</f>
        <v>1</v>
      </c>
      <c r="W4" s="77">
        <f>FLOOR(V4*T4,0.01)</f>
        <v>10.3</v>
      </c>
      <c r="X4" s="77">
        <f t="shared" ref="X4:X12" si="10">IF(W4&gt;0, (FLOOR((56.0211*POWER((W4-1.5),1.05)),1)),0)</f>
        <v>549</v>
      </c>
      <c r="Y4" s="110">
        <f>X4</f>
        <v>549</v>
      </c>
      <c r="Z4" s="109">
        <v>28.14</v>
      </c>
      <c r="AA4" s="77" t="str">
        <f t="shared" si="2"/>
        <v>W00 200</v>
      </c>
      <c r="AB4" s="77">
        <f>VLOOKUP(AA4,LookupW!$A$1:$B$108,2)</f>
        <v>1</v>
      </c>
      <c r="AC4" s="77">
        <f>CEILING(AB4*Z4,0.01)</f>
        <v>28.14</v>
      </c>
      <c r="AD4" s="77">
        <f t="shared" ref="AD4:AD12" si="11">IF(AC4&gt;0, (FLOOR((4.99087*POWER((42.5-AC4),1.81)),1)),0)</f>
        <v>620</v>
      </c>
      <c r="AE4" s="110">
        <f>AD4</f>
        <v>620</v>
      </c>
      <c r="AF4" s="109">
        <v>4.9400000000000004</v>
      </c>
      <c r="AG4" s="77" t="str">
        <f t="shared" si="3"/>
        <v>W00 Long</v>
      </c>
      <c r="AH4" s="77">
        <f>VLOOKUP(AG4,LookupW!$A$1:$B$108,2)</f>
        <v>1</v>
      </c>
      <c r="AI4" s="77">
        <f>FLOOR(AH4*AF4,0.01)</f>
        <v>4.9400000000000004</v>
      </c>
      <c r="AJ4" s="77">
        <f t="shared" ref="AJ4:AJ12" si="12">IF(AI4&gt;0, (FLOOR((0.188807*POWER((AI4*100-210),1.41)),1)),0)</f>
        <v>543</v>
      </c>
      <c r="AK4" s="110">
        <f>AJ4</f>
        <v>543</v>
      </c>
      <c r="AL4" s="109">
        <v>31.3</v>
      </c>
      <c r="AM4" s="77" t="str">
        <f t="shared" si="4"/>
        <v>W00 Jav</v>
      </c>
      <c r="AN4" s="77">
        <f>VLOOKUP(AM4,LookupW!$A$1:$B$108,2)</f>
        <v>1</v>
      </c>
      <c r="AO4" s="77">
        <f>FLOOR(AN4*AL4,0.01)</f>
        <v>31.3</v>
      </c>
      <c r="AP4" s="77">
        <f t="shared" ref="AP4:AP12" si="13">IF(AO4&gt;0, (FLOOR((15.9803*POWER((AO4-3.8),1.04)),1)),0)</f>
        <v>501</v>
      </c>
      <c r="AQ4" s="110">
        <f>AP4</f>
        <v>501</v>
      </c>
      <c r="AR4" s="117">
        <v>2</v>
      </c>
      <c r="AS4" s="79">
        <v>36.29</v>
      </c>
      <c r="AT4" s="77">
        <f>AR4*60+AS4</f>
        <v>156.29</v>
      </c>
      <c r="AU4" s="77" t="str">
        <f t="shared" si="5"/>
        <v>W00 800</v>
      </c>
      <c r="AV4" s="77">
        <f>VLOOKUP(AU4,LookupW!$A$1:$B$108,2)</f>
        <v>1</v>
      </c>
      <c r="AW4" s="77">
        <f>CEILING(AV4*AT4,0.01)</f>
        <v>156.29</v>
      </c>
      <c r="AX4" s="77">
        <f t="shared" ref="AX4:AX12" si="14">IF(AW4&gt;0, (FLOOR((0.11193*POWER((254-AW4),1.88)),1)),0)</f>
        <v>616</v>
      </c>
      <c r="AY4" s="110">
        <f>AX4</f>
        <v>616</v>
      </c>
      <c r="AZ4" s="114"/>
      <c r="BA4" s="102">
        <f t="shared" si="6"/>
        <v>4124</v>
      </c>
      <c r="BB4" s="104"/>
      <c r="BC4" s="106">
        <f>_xlfn.RANK.EQ(BA4,BA$3:BA$12,0)</f>
        <v>10</v>
      </c>
    </row>
    <row r="5" spans="1:55">
      <c r="A5" s="82"/>
      <c r="B5" s="90"/>
      <c r="C5" s="77" t="s">
        <v>203</v>
      </c>
      <c r="D5" s="77"/>
      <c r="E5" s="77"/>
      <c r="F5" s="154" t="s">
        <v>14</v>
      </c>
      <c r="G5" s="91" t="str">
        <f>VLOOKUP(F5, 'Other specs'!$A$41:$B$51,2)</f>
        <v>W40</v>
      </c>
      <c r="H5" s="109">
        <v>11.88</v>
      </c>
      <c r="I5" s="78" t="str">
        <f t="shared" si="7"/>
        <v>W40 Hurd</v>
      </c>
      <c r="J5" s="78">
        <f>VLOOKUP(I5,LookupW!$A$1:$B$108,2)</f>
        <v>1.1834</v>
      </c>
      <c r="K5" s="78">
        <f>CEILING(J5*H5,0.01)</f>
        <v>14.06</v>
      </c>
      <c r="L5" s="78">
        <f t="shared" si="8"/>
        <v>970</v>
      </c>
      <c r="M5" s="110">
        <f>L5</f>
        <v>970</v>
      </c>
      <c r="N5" s="109">
        <v>1.51</v>
      </c>
      <c r="O5" s="77" t="str">
        <f t="shared" si="0"/>
        <v>W40 High</v>
      </c>
      <c r="P5" s="77">
        <f>VLOOKUP(O5,LookupW!$A$1:$B$108,2)</f>
        <v>1.1035999999999999</v>
      </c>
      <c r="Q5" s="77">
        <f>FLOOR(P5*N5,0.01)</f>
        <v>1.6600000000000001</v>
      </c>
      <c r="R5" s="77">
        <f t="shared" si="9"/>
        <v>806</v>
      </c>
      <c r="S5" s="110">
        <f>R5</f>
        <v>806</v>
      </c>
      <c r="T5" s="109">
        <v>7.98</v>
      </c>
      <c r="U5" s="77" t="str">
        <f t="shared" si="1"/>
        <v>W40 Shot</v>
      </c>
      <c r="V5" s="77">
        <f>VLOOKUP(U5,LookupW!$A$1:$B$108,2)</f>
        <v>1.1100000000000001</v>
      </c>
      <c r="W5" s="77">
        <f>FLOOR(V5*T5,0.01)</f>
        <v>8.85</v>
      </c>
      <c r="X5" s="77">
        <f t="shared" si="10"/>
        <v>454</v>
      </c>
      <c r="Y5" s="110">
        <f>X5</f>
        <v>454</v>
      </c>
      <c r="Z5" s="109">
        <v>26.58</v>
      </c>
      <c r="AA5" s="77" t="str">
        <f t="shared" si="2"/>
        <v>W40 200</v>
      </c>
      <c r="AB5" s="77">
        <f>VLOOKUP(AA5,LookupW!$A$1:$B$108,2)</f>
        <v>0.93420000000000003</v>
      </c>
      <c r="AC5" s="77">
        <f>CEILING(AB5*Z5,0.01)</f>
        <v>24.84</v>
      </c>
      <c r="AD5" s="77">
        <f t="shared" si="11"/>
        <v>902</v>
      </c>
      <c r="AE5" s="110">
        <f>AD5</f>
        <v>902</v>
      </c>
      <c r="AF5" s="109">
        <v>4.76</v>
      </c>
      <c r="AG5" s="77" t="str">
        <f t="shared" si="3"/>
        <v>W40 Long</v>
      </c>
      <c r="AH5" s="77">
        <f>VLOOKUP(AG5,LookupW!$A$1:$B$108,2)</f>
        <v>1.1101000000000001</v>
      </c>
      <c r="AI5" s="77">
        <f>FLOOR(AH5*AF5,0.01)</f>
        <v>5.28</v>
      </c>
      <c r="AJ5" s="77">
        <f t="shared" si="12"/>
        <v>637</v>
      </c>
      <c r="AK5" s="110">
        <f>AJ5</f>
        <v>637</v>
      </c>
      <c r="AL5" s="109">
        <v>31.72</v>
      </c>
      <c r="AM5" s="77" t="str">
        <f t="shared" si="4"/>
        <v>W40 Jav</v>
      </c>
      <c r="AN5" s="77">
        <f>VLOOKUP(AM5,LookupW!$A$1:$B$108,2)</f>
        <v>1.1475</v>
      </c>
      <c r="AO5" s="77">
        <f>FLOOR(AN5*AL5,0.01)</f>
        <v>36.39</v>
      </c>
      <c r="AP5" s="77">
        <f t="shared" si="13"/>
        <v>598</v>
      </c>
      <c r="AQ5" s="110">
        <f>AP5</f>
        <v>598</v>
      </c>
      <c r="AR5" s="117">
        <v>2</v>
      </c>
      <c r="AS5" s="79">
        <v>44.27</v>
      </c>
      <c r="AT5" s="77">
        <f>AR5*60+AS5</f>
        <v>164.27</v>
      </c>
      <c r="AU5" s="77" t="str">
        <f t="shared" si="5"/>
        <v>W40 800</v>
      </c>
      <c r="AV5" s="77">
        <f>VLOOKUP(AU5,LookupW!$A$1:$B$108,2)</f>
        <v>0.95369999999999999</v>
      </c>
      <c r="AW5" s="77">
        <f>CEILING(AV5*AT5,0.01)</f>
        <v>156.67000000000002</v>
      </c>
      <c r="AX5" s="77">
        <f t="shared" si="14"/>
        <v>612</v>
      </c>
      <c r="AY5" s="110">
        <f>AX5</f>
        <v>612</v>
      </c>
      <c r="AZ5" s="114"/>
      <c r="BA5" s="102">
        <f t="shared" si="6"/>
        <v>4979</v>
      </c>
      <c r="BB5" s="104"/>
      <c r="BC5" s="106">
        <f t="shared" ref="BC5:BC12" si="15">_xlfn.RANK.EQ(BA5,BA$3:BA$12,0)</f>
        <v>8</v>
      </c>
    </row>
    <row r="6" spans="1:55">
      <c r="A6" s="82"/>
      <c r="B6" s="90"/>
      <c r="C6" s="77" t="s">
        <v>202</v>
      </c>
      <c r="D6" s="77"/>
      <c r="E6" s="77"/>
      <c r="F6" s="154" t="s">
        <v>13</v>
      </c>
      <c r="G6" s="91" t="str">
        <f>VLOOKUP(F6, 'Other specs'!$A$41:$B$51,2)</f>
        <v>W45</v>
      </c>
      <c r="H6" s="109">
        <v>12.54</v>
      </c>
      <c r="I6" s="78" t="str">
        <f t="shared" si="7"/>
        <v>W45 Hurd</v>
      </c>
      <c r="J6" s="78">
        <f>VLOOKUP(I6,LookupW!$A$1:$B$108,2)</f>
        <v>1.0913999999999999</v>
      </c>
      <c r="K6" s="78">
        <f>CEILING(J6*H6,0.01)</f>
        <v>13.69</v>
      </c>
      <c r="L6" s="78">
        <f t="shared" si="8"/>
        <v>1023</v>
      </c>
      <c r="M6" s="110">
        <f>L6</f>
        <v>1023</v>
      </c>
      <c r="N6" s="109">
        <v>1.54</v>
      </c>
      <c r="O6" s="77" t="str">
        <f t="shared" si="0"/>
        <v>W45 High</v>
      </c>
      <c r="P6" s="77">
        <f>VLOOKUP(O6,LookupW!$A$1:$B$108,2)</f>
        <v>1.1614</v>
      </c>
      <c r="Q6" s="77">
        <f>FLOOR(P6*N6,0.01)</f>
        <v>1.78</v>
      </c>
      <c r="R6" s="77">
        <f t="shared" si="9"/>
        <v>953</v>
      </c>
      <c r="S6" s="110">
        <f>R6</f>
        <v>953</v>
      </c>
      <c r="T6" s="109">
        <v>11.15</v>
      </c>
      <c r="U6" s="77" t="str">
        <f t="shared" si="1"/>
        <v>W45 Shot</v>
      </c>
      <c r="V6" s="77">
        <f>VLOOKUP(U6,LookupW!$A$1:$B$108,2)</f>
        <v>1.1942999999999999</v>
      </c>
      <c r="W6" s="77">
        <f>FLOOR(V6*T6,0.01)</f>
        <v>13.31</v>
      </c>
      <c r="X6" s="77">
        <f t="shared" si="10"/>
        <v>748</v>
      </c>
      <c r="Y6" s="110">
        <f>X6</f>
        <v>748</v>
      </c>
      <c r="Z6" s="109">
        <v>27.24</v>
      </c>
      <c r="AA6" s="77" t="str">
        <f t="shared" si="2"/>
        <v>W45 200</v>
      </c>
      <c r="AB6" s="77">
        <f>VLOOKUP(AA6,LookupW!$A$1:$B$108,2)</f>
        <v>0.8982</v>
      </c>
      <c r="AC6" s="77">
        <f>CEILING(AB6*Z6,0.01)</f>
        <v>24.47</v>
      </c>
      <c r="AD6" s="77">
        <f t="shared" si="11"/>
        <v>936</v>
      </c>
      <c r="AE6" s="110">
        <f>AD6</f>
        <v>936</v>
      </c>
      <c r="AF6" s="109">
        <v>5.0599999999999996</v>
      </c>
      <c r="AG6" s="77" t="str">
        <f t="shared" si="3"/>
        <v>W45 Long</v>
      </c>
      <c r="AH6" s="77">
        <f>VLOOKUP(AG6,LookupW!$A$1:$B$108,2)</f>
        <v>1.1776</v>
      </c>
      <c r="AI6" s="77">
        <f>FLOOR(AH6*AF6,0.01)</f>
        <v>5.95</v>
      </c>
      <c r="AJ6" s="77">
        <f t="shared" si="12"/>
        <v>834</v>
      </c>
      <c r="AK6" s="110">
        <f>AJ6</f>
        <v>834</v>
      </c>
      <c r="AL6" s="109">
        <v>29.13</v>
      </c>
      <c r="AM6" s="77" t="str">
        <f t="shared" si="4"/>
        <v>W45 Jav</v>
      </c>
      <c r="AN6" s="77">
        <f>VLOOKUP(AM6,LookupW!$A$1:$B$108,2)</f>
        <v>1.2479</v>
      </c>
      <c r="AO6" s="77">
        <f>FLOOR(AN6*AL6,0.01)</f>
        <v>36.35</v>
      </c>
      <c r="AP6" s="77">
        <f t="shared" si="13"/>
        <v>597</v>
      </c>
      <c r="AQ6" s="110">
        <f>AP6</f>
        <v>597</v>
      </c>
      <c r="AR6" s="117">
        <v>2</v>
      </c>
      <c r="AS6" s="79">
        <v>35.58</v>
      </c>
      <c r="AT6" s="77">
        <f>AR6*60+AS6</f>
        <v>155.57999999999998</v>
      </c>
      <c r="AU6" s="77" t="str">
        <f t="shared" si="5"/>
        <v>W45 800</v>
      </c>
      <c r="AV6" s="77">
        <f>VLOOKUP(AU6,LookupW!$A$1:$B$108,2)</f>
        <v>0.9123</v>
      </c>
      <c r="AW6" s="77">
        <f>CEILING(AV6*AT6,0.01)</f>
        <v>141.94</v>
      </c>
      <c r="AX6" s="77">
        <f t="shared" si="14"/>
        <v>797</v>
      </c>
      <c r="AY6" s="110">
        <f>AX6</f>
        <v>797</v>
      </c>
      <c r="AZ6" s="114"/>
      <c r="BA6" s="102">
        <f t="shared" si="6"/>
        <v>5888</v>
      </c>
      <c r="BB6" s="104"/>
      <c r="BC6" s="106">
        <f t="shared" si="15"/>
        <v>1</v>
      </c>
    </row>
    <row r="7" spans="1:55">
      <c r="A7" s="82"/>
      <c r="B7" s="90"/>
      <c r="C7" s="77" t="s">
        <v>201</v>
      </c>
      <c r="D7" s="77"/>
      <c r="E7" s="77"/>
      <c r="F7" s="154" t="s">
        <v>4</v>
      </c>
      <c r="G7" s="91" t="str">
        <f>VLOOKUP(F7, 'Other specs'!$A$41:$B$51,2)</f>
        <v>W50</v>
      </c>
      <c r="H7" s="109">
        <v>13.91</v>
      </c>
      <c r="I7" s="78" t="str">
        <f t="shared" si="7"/>
        <v>W50 Hurd</v>
      </c>
      <c r="J7" s="78">
        <f>VLOOKUP(I7,LookupW!$A$1:$B$108,2)</f>
        <v>1.0964</v>
      </c>
      <c r="K7" s="78">
        <f>CEILING(J7*H7,0.01)</f>
        <v>15.26</v>
      </c>
      <c r="L7" s="78">
        <f t="shared" si="8"/>
        <v>808</v>
      </c>
      <c r="M7" s="110">
        <f>L7</f>
        <v>808</v>
      </c>
      <c r="N7" s="109">
        <v>1.37</v>
      </c>
      <c r="O7" s="77" t="str">
        <f t="shared" si="0"/>
        <v>W50 High</v>
      </c>
      <c r="P7" s="77">
        <f>VLOOKUP(O7,LookupW!$A$1:$B$108,2)</f>
        <v>1.2256</v>
      </c>
      <c r="Q7" s="77">
        <f>FLOOR(P7*N7,0.01)</f>
        <v>1.67</v>
      </c>
      <c r="R7" s="77">
        <f t="shared" si="9"/>
        <v>818</v>
      </c>
      <c r="S7" s="110">
        <f>R7</f>
        <v>818</v>
      </c>
      <c r="T7" s="109">
        <v>8.67</v>
      </c>
      <c r="U7" s="77" t="str">
        <f t="shared" si="1"/>
        <v>W50 Shot</v>
      </c>
      <c r="V7" s="77">
        <f>VLOOKUP(U7,LookupW!$A$1:$B$108,2)</f>
        <v>1.2606999999999999</v>
      </c>
      <c r="W7" s="77">
        <f>FLOOR(V7*T7,0.01)</f>
        <v>10.93</v>
      </c>
      <c r="X7" s="77">
        <f t="shared" si="10"/>
        <v>591</v>
      </c>
      <c r="Y7" s="110">
        <f>X7</f>
        <v>591</v>
      </c>
      <c r="Z7" s="109">
        <v>28.22</v>
      </c>
      <c r="AA7" s="77" t="str">
        <f t="shared" si="2"/>
        <v>W50 200</v>
      </c>
      <c r="AB7" s="77">
        <f>VLOOKUP(AA7,LookupW!$A$1:$B$108,2)</f>
        <v>0.86219999999999997</v>
      </c>
      <c r="AC7" s="77">
        <f>CEILING(AB7*Z7,0.01)</f>
        <v>24.34</v>
      </c>
      <c r="AD7" s="77">
        <f t="shared" si="11"/>
        <v>948</v>
      </c>
      <c r="AE7" s="110">
        <f>AD7</f>
        <v>948</v>
      </c>
      <c r="AF7" s="109">
        <v>4.7699999999999996</v>
      </c>
      <c r="AG7" s="77" t="str">
        <f t="shared" si="3"/>
        <v>W50 Long</v>
      </c>
      <c r="AH7" s="77">
        <f>VLOOKUP(AG7,LookupW!$A$1:$B$108,2)</f>
        <v>1.2538</v>
      </c>
      <c r="AI7" s="77">
        <f>FLOOR(AH7*AF7,0.01)</f>
        <v>5.98</v>
      </c>
      <c r="AJ7" s="77">
        <f t="shared" si="12"/>
        <v>843</v>
      </c>
      <c r="AK7" s="110">
        <f>AJ7</f>
        <v>843</v>
      </c>
      <c r="AL7" s="109">
        <v>27.16</v>
      </c>
      <c r="AM7" s="77" t="str">
        <f t="shared" si="4"/>
        <v>W50 Jav</v>
      </c>
      <c r="AN7" s="77">
        <f>VLOOKUP(AM7,LookupW!$A$1:$B$108,2)</f>
        <v>1.3147</v>
      </c>
      <c r="AO7" s="77">
        <f>FLOOR(AN7*AL7,0.01)</f>
        <v>35.700000000000003</v>
      </c>
      <c r="AP7" s="77">
        <f t="shared" si="13"/>
        <v>585</v>
      </c>
      <c r="AQ7" s="110">
        <f>AP7</f>
        <v>585</v>
      </c>
      <c r="AR7" s="117">
        <v>2</v>
      </c>
      <c r="AS7" s="79">
        <v>49</v>
      </c>
      <c r="AT7" s="77">
        <f>AR7*60+AS7</f>
        <v>169</v>
      </c>
      <c r="AU7" s="77" t="str">
        <f t="shared" si="5"/>
        <v>W50 800</v>
      </c>
      <c r="AV7" s="77">
        <f>VLOOKUP(AU7,LookupW!$A$1:$B$108,2)</f>
        <v>0.87090000000000001</v>
      </c>
      <c r="AW7" s="77">
        <f>CEILING(AV7*AT7,0.01)</f>
        <v>147.19</v>
      </c>
      <c r="AX7" s="77">
        <f t="shared" si="14"/>
        <v>729</v>
      </c>
      <c r="AY7" s="110">
        <f>AX7</f>
        <v>729</v>
      </c>
      <c r="AZ7" s="114"/>
      <c r="BA7" s="102">
        <f t="shared" si="6"/>
        <v>5322</v>
      </c>
      <c r="BB7" s="104"/>
      <c r="BC7" s="106">
        <f t="shared" si="15"/>
        <v>5</v>
      </c>
    </row>
    <row r="8" spans="1:55">
      <c r="A8" s="82"/>
      <c r="B8" s="90"/>
      <c r="C8" s="77" t="s">
        <v>200</v>
      </c>
      <c r="D8" s="77"/>
      <c r="E8" s="77"/>
      <c r="F8" s="154" t="s">
        <v>16</v>
      </c>
      <c r="G8" s="91" t="str">
        <f>VLOOKUP(F8, 'Other specs'!$A$41:$B$51,2)</f>
        <v>W55</v>
      </c>
      <c r="H8" s="109">
        <v>14.81</v>
      </c>
      <c r="I8" s="78" t="str">
        <f t="shared" si="7"/>
        <v>W55 Hurd</v>
      </c>
      <c r="J8" s="78">
        <f>VLOOKUP(I8,LookupW!$A$1:$B$108,2)</f>
        <v>1.0044</v>
      </c>
      <c r="K8" s="78">
        <f t="shared" ref="K8:K12" si="16">CEILING(J8*H8,0.01)</f>
        <v>14.88</v>
      </c>
      <c r="L8" s="78">
        <f t="shared" si="8"/>
        <v>858</v>
      </c>
      <c r="M8" s="110">
        <f t="shared" ref="M8:M12" si="17">L8</f>
        <v>858</v>
      </c>
      <c r="N8" s="109">
        <v>1.35</v>
      </c>
      <c r="O8" s="77" t="str">
        <f t="shared" si="0"/>
        <v>W55 High</v>
      </c>
      <c r="P8" s="77">
        <f>VLOOKUP(O8,LookupW!$A$1:$B$108,2)</f>
        <v>1.2972999999999999</v>
      </c>
      <c r="Q8" s="77">
        <f t="shared" ref="Q8:Q12" si="18">FLOOR(P8*N8,0.01)</f>
        <v>1.75</v>
      </c>
      <c r="R8" s="77">
        <f t="shared" si="9"/>
        <v>916</v>
      </c>
      <c r="S8" s="110">
        <f t="shared" ref="S8:S12" si="19">R8</f>
        <v>916</v>
      </c>
      <c r="T8" s="109">
        <v>10.74</v>
      </c>
      <c r="U8" s="77" t="str">
        <f t="shared" si="1"/>
        <v>W55 Shot</v>
      </c>
      <c r="V8" s="77">
        <f>VLOOKUP(U8,LookupW!$A$1:$B$108,2)</f>
        <v>1.3706</v>
      </c>
      <c r="W8" s="77">
        <f t="shared" ref="W8:W12" si="20">FLOOR(V8*T8,0.01)</f>
        <v>14.72</v>
      </c>
      <c r="X8" s="77">
        <f t="shared" si="10"/>
        <v>842</v>
      </c>
      <c r="Y8" s="110">
        <f t="shared" ref="Y8:Y12" si="21">X8</f>
        <v>842</v>
      </c>
      <c r="Z8" s="109">
        <v>31.57</v>
      </c>
      <c r="AA8" s="77" t="str">
        <f t="shared" si="2"/>
        <v>W55 200</v>
      </c>
      <c r="AB8" s="77">
        <f>VLOOKUP(AA8,LookupW!$A$1:$B$108,2)</f>
        <v>0.82620000000000005</v>
      </c>
      <c r="AC8" s="77">
        <f t="shared" ref="AC8:AC12" si="22">CEILING(AB8*Z8,0.01)</f>
        <v>26.09</v>
      </c>
      <c r="AD8" s="77">
        <f t="shared" si="11"/>
        <v>789</v>
      </c>
      <c r="AE8" s="110">
        <f t="shared" ref="AE8:AE12" si="23">AD8</f>
        <v>789</v>
      </c>
      <c r="AF8" s="109">
        <v>4.4800000000000004</v>
      </c>
      <c r="AG8" s="77" t="str">
        <f t="shared" si="3"/>
        <v>W55 Long</v>
      </c>
      <c r="AH8" s="77">
        <f>VLOOKUP(AG8,LookupW!$A$1:$B$108,2)</f>
        <v>1.3405</v>
      </c>
      <c r="AI8" s="77">
        <f t="shared" ref="AI8:AI12" si="24">FLOOR(AH8*AF8,0.01)</f>
        <v>6</v>
      </c>
      <c r="AJ8" s="77">
        <f t="shared" si="12"/>
        <v>850</v>
      </c>
      <c r="AK8" s="110">
        <f t="shared" ref="AK8:AK12" si="25">AJ8</f>
        <v>850</v>
      </c>
      <c r="AL8" s="109">
        <v>32.590000000000003</v>
      </c>
      <c r="AM8" s="77" t="str">
        <f t="shared" si="4"/>
        <v>W55 Jav</v>
      </c>
      <c r="AN8" s="77">
        <f>VLOOKUP(AM8,LookupW!$A$1:$B$108,2)</f>
        <v>1.4481999999999999</v>
      </c>
      <c r="AO8" s="77">
        <f t="shared" ref="AO8:AO12" si="26">FLOOR(AN8*AL8,0.01)</f>
        <v>47.19</v>
      </c>
      <c r="AP8" s="77">
        <f t="shared" si="13"/>
        <v>806</v>
      </c>
      <c r="AQ8" s="110">
        <f t="shared" ref="AQ8:AQ12" si="27">AP8</f>
        <v>806</v>
      </c>
      <c r="AR8" s="117">
        <v>3</v>
      </c>
      <c r="AS8" s="79">
        <v>16.71</v>
      </c>
      <c r="AT8" s="77">
        <f t="shared" ref="AT8:AT12" si="28">AR8*60+AS8</f>
        <v>196.71</v>
      </c>
      <c r="AU8" s="77" t="str">
        <f t="shared" si="5"/>
        <v>W55 800</v>
      </c>
      <c r="AV8" s="77">
        <f>VLOOKUP(AU8,LookupW!$A$1:$B$108,2)</f>
        <v>0.82950000000000002</v>
      </c>
      <c r="AW8" s="77">
        <f t="shared" ref="AW8:AW12" si="29">CEILING(AV8*AT8,0.01)</f>
        <v>163.18</v>
      </c>
      <c r="AX8" s="77">
        <f t="shared" si="14"/>
        <v>537</v>
      </c>
      <c r="AY8" s="110">
        <f t="shared" ref="AY8:AY12" si="30">AX8</f>
        <v>537</v>
      </c>
      <c r="AZ8" s="114"/>
      <c r="BA8" s="102">
        <f t="shared" si="6"/>
        <v>5598</v>
      </c>
      <c r="BB8" s="104"/>
      <c r="BC8" s="106">
        <f t="shared" si="15"/>
        <v>3</v>
      </c>
    </row>
    <row r="9" spans="1:55">
      <c r="A9" s="82"/>
      <c r="B9" s="90"/>
      <c r="C9" s="77" t="s">
        <v>199</v>
      </c>
      <c r="D9" s="77"/>
      <c r="E9" s="77"/>
      <c r="F9" s="154" t="s">
        <v>17</v>
      </c>
      <c r="G9" s="91" t="str">
        <f>VLOOKUP(F9, 'Other specs'!$A$41:$B$51,2)</f>
        <v>W60</v>
      </c>
      <c r="H9" s="109">
        <v>15.17</v>
      </c>
      <c r="I9" s="78" t="str">
        <f t="shared" si="7"/>
        <v>W60 Hurd</v>
      </c>
      <c r="J9" s="78">
        <f>VLOOKUP(I9,LookupW!$A$1:$B$108,2)</f>
        <v>0.99239999999999995</v>
      </c>
      <c r="K9" s="78">
        <f t="shared" si="16"/>
        <v>15.06</v>
      </c>
      <c r="L9" s="78">
        <f t="shared" si="8"/>
        <v>834</v>
      </c>
      <c r="M9" s="110">
        <f t="shared" si="17"/>
        <v>834</v>
      </c>
      <c r="N9" s="109">
        <v>1.29</v>
      </c>
      <c r="O9" s="77" t="str">
        <f t="shared" si="0"/>
        <v>W60 High</v>
      </c>
      <c r="P9" s="77">
        <f>VLOOKUP(O9,LookupW!$A$1:$B$108,2)</f>
        <v>1.3778999999999999</v>
      </c>
      <c r="Q9" s="77">
        <f t="shared" si="18"/>
        <v>1.77</v>
      </c>
      <c r="R9" s="77">
        <f t="shared" si="9"/>
        <v>941</v>
      </c>
      <c r="S9" s="110">
        <f t="shared" si="19"/>
        <v>941</v>
      </c>
      <c r="T9" s="109">
        <v>9.31</v>
      </c>
      <c r="U9" s="77" t="str">
        <f t="shared" si="1"/>
        <v>W60 Shot</v>
      </c>
      <c r="V9" s="77">
        <f>VLOOKUP(U9,LookupW!$A$1:$B$108,2)</f>
        <v>1.5015000000000001</v>
      </c>
      <c r="W9" s="77">
        <f t="shared" si="20"/>
        <v>13.97</v>
      </c>
      <c r="X9" s="77">
        <f t="shared" si="10"/>
        <v>792</v>
      </c>
      <c r="Y9" s="110">
        <f t="shared" si="21"/>
        <v>792</v>
      </c>
      <c r="Z9" s="109">
        <v>33</v>
      </c>
      <c r="AA9" s="77" t="str">
        <f t="shared" si="2"/>
        <v>W60 200</v>
      </c>
      <c r="AB9" s="77">
        <f>VLOOKUP(AA9,LookupW!$A$1:$B$108,2)</f>
        <v>0.79020000000000001</v>
      </c>
      <c r="AC9" s="77">
        <f t="shared" si="22"/>
        <v>26.080000000000002</v>
      </c>
      <c r="AD9" s="77">
        <f t="shared" si="11"/>
        <v>790</v>
      </c>
      <c r="AE9" s="110">
        <f t="shared" si="23"/>
        <v>790</v>
      </c>
      <c r="AF9" s="109">
        <v>3.88</v>
      </c>
      <c r="AG9" s="77" t="str">
        <f t="shared" si="3"/>
        <v>W60 Long</v>
      </c>
      <c r="AH9" s="77">
        <f>VLOOKUP(AG9,LookupW!$A$1:$B$108,2)</f>
        <v>1.44</v>
      </c>
      <c r="AI9" s="77">
        <f t="shared" si="24"/>
        <v>5.58</v>
      </c>
      <c r="AJ9" s="77">
        <f t="shared" si="12"/>
        <v>723</v>
      </c>
      <c r="AK9" s="110">
        <f t="shared" si="25"/>
        <v>723</v>
      </c>
      <c r="AL9" s="109">
        <v>27.75</v>
      </c>
      <c r="AM9" s="77" t="str">
        <f t="shared" si="4"/>
        <v>W60 Jav</v>
      </c>
      <c r="AN9" s="77">
        <f>VLOOKUP(AM9,LookupW!$A$1:$B$108,2)</f>
        <v>1.6117999999999999</v>
      </c>
      <c r="AO9" s="77">
        <f t="shared" si="26"/>
        <v>44.72</v>
      </c>
      <c r="AP9" s="77">
        <f t="shared" si="13"/>
        <v>758</v>
      </c>
      <c r="AQ9" s="110">
        <f t="shared" si="27"/>
        <v>758</v>
      </c>
      <c r="AR9" s="117">
        <v>3</v>
      </c>
      <c r="AS9" s="79">
        <v>32.520000000000003</v>
      </c>
      <c r="AT9" s="77">
        <f t="shared" si="28"/>
        <v>212.52</v>
      </c>
      <c r="AU9" s="77" t="str">
        <f t="shared" si="5"/>
        <v>W60 800</v>
      </c>
      <c r="AV9" s="77">
        <f>VLOOKUP(AU9,LookupW!$A$1:$B$108,2)</f>
        <v>0.78480000000000005</v>
      </c>
      <c r="AW9" s="77">
        <f t="shared" si="29"/>
        <v>166.79</v>
      </c>
      <c r="AX9" s="77">
        <f t="shared" si="14"/>
        <v>497</v>
      </c>
      <c r="AY9" s="110">
        <f t="shared" si="30"/>
        <v>497</v>
      </c>
      <c r="AZ9" s="114"/>
      <c r="BA9" s="102">
        <f t="shared" si="6"/>
        <v>5335</v>
      </c>
      <c r="BB9" s="104"/>
      <c r="BC9" s="106">
        <f t="shared" si="15"/>
        <v>4</v>
      </c>
    </row>
    <row r="10" spans="1:55">
      <c r="A10" s="82"/>
      <c r="B10" s="90"/>
      <c r="C10" s="77" t="s">
        <v>197</v>
      </c>
      <c r="D10" s="77"/>
      <c r="E10" s="77"/>
      <c r="F10" s="154" t="s">
        <v>18</v>
      </c>
      <c r="G10" s="91" t="str">
        <f>VLOOKUP(F10, 'Other specs'!$A$41:$B$51,2)</f>
        <v>W65</v>
      </c>
      <c r="H10" s="109">
        <v>17.38</v>
      </c>
      <c r="I10" s="78" t="str">
        <f t="shared" si="7"/>
        <v>W65 Hurd</v>
      </c>
      <c r="J10" s="78">
        <f>VLOOKUP(I10,LookupW!$A$1:$B$108,2)</f>
        <v>0.90039999999999998</v>
      </c>
      <c r="K10" s="78">
        <f t="shared" si="16"/>
        <v>15.65</v>
      </c>
      <c r="L10" s="78">
        <f t="shared" si="8"/>
        <v>758</v>
      </c>
      <c r="M10" s="110">
        <f t="shared" si="17"/>
        <v>758</v>
      </c>
      <c r="N10" s="109">
        <v>1.1399999999999999</v>
      </c>
      <c r="O10" s="77" t="str">
        <f t="shared" si="0"/>
        <v>W65 High</v>
      </c>
      <c r="P10" s="77">
        <f>VLOOKUP(O10,LookupW!$A$1:$B$108,2)</f>
        <v>1.4708000000000001</v>
      </c>
      <c r="Q10" s="77">
        <f t="shared" si="18"/>
        <v>1.67</v>
      </c>
      <c r="R10" s="77">
        <f t="shared" si="9"/>
        <v>818</v>
      </c>
      <c r="S10" s="110">
        <f t="shared" si="19"/>
        <v>818</v>
      </c>
      <c r="T10" s="109">
        <v>8.27</v>
      </c>
      <c r="U10" s="77" t="str">
        <f t="shared" si="1"/>
        <v>W65 Shot</v>
      </c>
      <c r="V10" s="77">
        <f>VLOOKUP(U10,LookupW!$A$1:$B$108,2)</f>
        <v>1.66</v>
      </c>
      <c r="W10" s="77">
        <f t="shared" si="20"/>
        <v>13.72</v>
      </c>
      <c r="X10" s="77">
        <f t="shared" si="10"/>
        <v>775</v>
      </c>
      <c r="Y10" s="110">
        <f t="shared" si="21"/>
        <v>775</v>
      </c>
      <c r="Z10" s="109">
        <v>36.46</v>
      </c>
      <c r="AA10" s="77" t="str">
        <f t="shared" si="2"/>
        <v>W65 200</v>
      </c>
      <c r="AB10" s="77">
        <f>VLOOKUP(AA10,LookupW!$A$1:$B$108,2)</f>
        <v>0.75419999999999998</v>
      </c>
      <c r="AC10" s="77">
        <f t="shared" si="22"/>
        <v>27.5</v>
      </c>
      <c r="AD10" s="77">
        <f t="shared" si="11"/>
        <v>671</v>
      </c>
      <c r="AE10" s="110">
        <f t="shared" si="23"/>
        <v>671</v>
      </c>
      <c r="AF10" s="109">
        <v>3.59</v>
      </c>
      <c r="AG10" s="77" t="str">
        <f t="shared" si="3"/>
        <v>W65 Long</v>
      </c>
      <c r="AH10" s="77">
        <f>VLOOKUP(AG10,LookupW!$A$1:$B$108,2)</f>
        <v>1.5557000000000001</v>
      </c>
      <c r="AI10" s="77">
        <f t="shared" si="24"/>
        <v>5.58</v>
      </c>
      <c r="AJ10" s="77">
        <f t="shared" si="12"/>
        <v>723</v>
      </c>
      <c r="AK10" s="110">
        <f t="shared" si="25"/>
        <v>723</v>
      </c>
      <c r="AL10" s="109">
        <v>24.7</v>
      </c>
      <c r="AM10" s="77" t="str">
        <f t="shared" si="4"/>
        <v>W65 Jav</v>
      </c>
      <c r="AN10" s="77">
        <f>VLOOKUP(AM10,LookupW!$A$1:$B$108,2)</f>
        <v>1.8170999999999999</v>
      </c>
      <c r="AO10" s="77">
        <f t="shared" si="26"/>
        <v>44.88</v>
      </c>
      <c r="AP10" s="77">
        <f t="shared" si="13"/>
        <v>761</v>
      </c>
      <c r="AQ10" s="110">
        <f t="shared" si="27"/>
        <v>761</v>
      </c>
      <c r="AR10" s="117">
        <v>3</v>
      </c>
      <c r="AS10" s="79">
        <v>24.09</v>
      </c>
      <c r="AT10" s="77">
        <f t="shared" si="28"/>
        <v>204.09</v>
      </c>
      <c r="AU10" s="77" t="str">
        <f t="shared" si="5"/>
        <v>W65 800</v>
      </c>
      <c r="AV10" s="77">
        <f>VLOOKUP(AU10,LookupW!$A$1:$B$108,2)</f>
        <v>0.73419999999999996</v>
      </c>
      <c r="AW10" s="77">
        <f t="shared" si="29"/>
        <v>149.85</v>
      </c>
      <c r="AX10" s="77">
        <f t="shared" si="14"/>
        <v>695</v>
      </c>
      <c r="AY10" s="110">
        <f t="shared" si="30"/>
        <v>695</v>
      </c>
      <c r="AZ10" s="114"/>
      <c r="BA10" s="102">
        <f t="shared" si="6"/>
        <v>5201</v>
      </c>
      <c r="BB10" s="104"/>
      <c r="BC10" s="106">
        <f t="shared" si="15"/>
        <v>6</v>
      </c>
    </row>
    <row r="11" spans="1:55">
      <c r="A11" s="82"/>
      <c r="B11" s="90"/>
      <c r="C11" s="77" t="s">
        <v>354</v>
      </c>
      <c r="D11" s="77"/>
      <c r="E11" s="77"/>
      <c r="F11" s="154" t="s">
        <v>18</v>
      </c>
      <c r="G11" s="91" t="str">
        <f>VLOOKUP(F11, 'Other specs'!$A$41:$B$51,2)</f>
        <v>W65</v>
      </c>
      <c r="H11" s="109">
        <v>17.38</v>
      </c>
      <c r="I11" s="78" t="str">
        <f t="shared" si="7"/>
        <v>W65 Hurd</v>
      </c>
      <c r="J11" s="78">
        <f>VLOOKUP(I11,LookupW!$A$1:$B$108,2)</f>
        <v>0.90039999999999998</v>
      </c>
      <c r="K11" s="78">
        <f t="shared" ref="K11" si="31">CEILING(J11*H11,0.01)</f>
        <v>15.65</v>
      </c>
      <c r="L11" s="78">
        <f t="shared" si="8"/>
        <v>758</v>
      </c>
      <c r="M11" s="110">
        <f t="shared" si="17"/>
        <v>758</v>
      </c>
      <c r="N11" s="109">
        <v>1.1399999999999999</v>
      </c>
      <c r="O11" s="77" t="str">
        <f t="shared" si="0"/>
        <v>W65 High</v>
      </c>
      <c r="P11" s="77">
        <f>VLOOKUP(O11,LookupW!$A$1:$B$108,2)</f>
        <v>1.4708000000000001</v>
      </c>
      <c r="Q11" s="77">
        <f t="shared" ref="Q11" si="32">FLOOR(P11*N11,0.01)</f>
        <v>1.67</v>
      </c>
      <c r="R11" s="77">
        <f t="shared" si="9"/>
        <v>818</v>
      </c>
      <c r="S11" s="110">
        <f t="shared" si="19"/>
        <v>818</v>
      </c>
      <c r="T11" s="109">
        <v>8.27</v>
      </c>
      <c r="U11" s="77" t="str">
        <f t="shared" si="1"/>
        <v>W65 Shot</v>
      </c>
      <c r="V11" s="77">
        <f>VLOOKUP(U11,LookupW!$A$1:$B$108,2)</f>
        <v>1.66</v>
      </c>
      <c r="W11" s="77">
        <f t="shared" ref="W11" si="33">FLOOR(V11*T11,0.01)</f>
        <v>13.72</v>
      </c>
      <c r="X11" s="77">
        <f t="shared" si="10"/>
        <v>775</v>
      </c>
      <c r="Y11" s="110">
        <f t="shared" si="21"/>
        <v>775</v>
      </c>
      <c r="Z11" s="109">
        <v>36.46</v>
      </c>
      <c r="AA11" s="77" t="str">
        <f t="shared" si="2"/>
        <v>W65 200</v>
      </c>
      <c r="AB11" s="77">
        <f>VLOOKUP(AA11,LookupW!$A$1:$B$108,2)</f>
        <v>0.75419999999999998</v>
      </c>
      <c r="AC11" s="77">
        <f t="shared" ref="AC11" si="34">CEILING(AB11*Z11,0.01)</f>
        <v>27.5</v>
      </c>
      <c r="AD11" s="77">
        <f t="shared" si="11"/>
        <v>671</v>
      </c>
      <c r="AE11" s="110">
        <f t="shared" si="23"/>
        <v>671</v>
      </c>
      <c r="AF11" s="109">
        <v>3.59</v>
      </c>
      <c r="AG11" s="77" t="str">
        <f t="shared" si="3"/>
        <v>W65 Long</v>
      </c>
      <c r="AH11" s="77">
        <f>VLOOKUP(AG11,LookupW!$A$1:$B$108,2)</f>
        <v>1.5557000000000001</v>
      </c>
      <c r="AI11" s="77">
        <f t="shared" ref="AI11" si="35">FLOOR(AH11*AF11,0.01)</f>
        <v>5.58</v>
      </c>
      <c r="AJ11" s="77">
        <f t="shared" si="12"/>
        <v>723</v>
      </c>
      <c r="AK11" s="110">
        <f t="shared" si="25"/>
        <v>723</v>
      </c>
      <c r="AL11" s="109">
        <v>24.7</v>
      </c>
      <c r="AM11" s="77" t="str">
        <f t="shared" si="4"/>
        <v>W65 Jav</v>
      </c>
      <c r="AN11" s="77">
        <f>VLOOKUP(AM11,LookupW!$A$1:$B$108,2)</f>
        <v>1.8170999999999999</v>
      </c>
      <c r="AO11" s="77">
        <f t="shared" ref="AO11" si="36">FLOOR(AN11*AL11,0.01)</f>
        <v>44.88</v>
      </c>
      <c r="AP11" s="77">
        <f t="shared" si="13"/>
        <v>761</v>
      </c>
      <c r="AQ11" s="110">
        <f t="shared" si="27"/>
        <v>761</v>
      </c>
      <c r="AR11" s="117">
        <v>3</v>
      </c>
      <c r="AS11" s="79">
        <v>24.09</v>
      </c>
      <c r="AT11" s="77">
        <f t="shared" ref="AT11" si="37">AR11*60+AS11</f>
        <v>204.09</v>
      </c>
      <c r="AU11" s="77" t="str">
        <f t="shared" si="5"/>
        <v>W65 800</v>
      </c>
      <c r="AV11" s="77">
        <f>VLOOKUP(AU11,LookupW!$A$1:$B$108,2)</f>
        <v>0.73419999999999996</v>
      </c>
      <c r="AW11" s="77">
        <f t="shared" ref="AW11" si="38">CEILING(AV11*AT11,0.01)</f>
        <v>149.85</v>
      </c>
      <c r="AX11" s="77">
        <f t="shared" si="14"/>
        <v>695</v>
      </c>
      <c r="AY11" s="110">
        <f t="shared" si="30"/>
        <v>695</v>
      </c>
      <c r="AZ11" s="114"/>
      <c r="BA11" s="102">
        <f t="shared" si="6"/>
        <v>5201</v>
      </c>
      <c r="BB11" s="104"/>
      <c r="BC11" s="106">
        <f t="shared" ref="BC11" si="39">_xlfn.RANK.EQ(BA11,BA$3:BA$12,0)</f>
        <v>6</v>
      </c>
    </row>
    <row r="12" spans="1:55" ht="16.5" thickBot="1">
      <c r="A12" s="83"/>
      <c r="B12" s="92"/>
      <c r="C12" s="93" t="s">
        <v>198</v>
      </c>
      <c r="D12" s="93"/>
      <c r="E12" s="93"/>
      <c r="F12" s="155" t="s">
        <v>19</v>
      </c>
      <c r="G12" s="94" t="str">
        <f>VLOOKUP(F12, 'Other specs'!$A$41:$B$51,2)</f>
        <v>W70</v>
      </c>
      <c r="H12" s="111">
        <v>18.010000000000002</v>
      </c>
      <c r="I12" s="112" t="str">
        <f t="shared" si="7"/>
        <v>W70 Hurd</v>
      </c>
      <c r="J12" s="112">
        <f>VLOOKUP(I12,LookupW!$A$1:$B$108,2)</f>
        <v>0.80840000000000001</v>
      </c>
      <c r="K12" s="112">
        <f t="shared" si="16"/>
        <v>14.56</v>
      </c>
      <c r="L12" s="112">
        <f t="shared" si="8"/>
        <v>901</v>
      </c>
      <c r="M12" s="113">
        <f t="shared" si="17"/>
        <v>901</v>
      </c>
      <c r="N12" s="111">
        <v>1.1100000000000001</v>
      </c>
      <c r="O12" s="93" t="str">
        <f t="shared" si="0"/>
        <v>W70 High</v>
      </c>
      <c r="P12" s="93">
        <f>VLOOKUP(O12,LookupW!$A$1:$B$108,2)</f>
        <v>1.5794999999999999</v>
      </c>
      <c r="Q12" s="93">
        <f t="shared" si="18"/>
        <v>1.75</v>
      </c>
      <c r="R12" s="93">
        <f t="shared" si="9"/>
        <v>916</v>
      </c>
      <c r="S12" s="113">
        <f t="shared" si="19"/>
        <v>916</v>
      </c>
      <c r="T12" s="111">
        <v>7.38</v>
      </c>
      <c r="U12" s="93" t="str">
        <f t="shared" si="1"/>
        <v>W70 Shot</v>
      </c>
      <c r="V12" s="93">
        <f>VLOOKUP(U12,LookupW!$A$1:$B$108,2)</f>
        <v>1.8559000000000001</v>
      </c>
      <c r="W12" s="93">
        <f t="shared" si="20"/>
        <v>13.69</v>
      </c>
      <c r="X12" s="93">
        <f t="shared" si="10"/>
        <v>773</v>
      </c>
      <c r="Y12" s="113">
        <f t="shared" si="21"/>
        <v>773</v>
      </c>
      <c r="Z12" s="111">
        <v>35.75</v>
      </c>
      <c r="AA12" s="93" t="str">
        <f t="shared" si="2"/>
        <v>W70 200</v>
      </c>
      <c r="AB12" s="93">
        <f>VLOOKUP(AA12,LookupW!$A$1:$B$108,2)</f>
        <v>0.70679999999999998</v>
      </c>
      <c r="AC12" s="93">
        <f t="shared" si="22"/>
        <v>25.27</v>
      </c>
      <c r="AD12" s="93">
        <f t="shared" si="11"/>
        <v>862</v>
      </c>
      <c r="AE12" s="113">
        <f t="shared" si="23"/>
        <v>862</v>
      </c>
      <c r="AF12" s="111">
        <v>3.5</v>
      </c>
      <c r="AG12" s="93" t="str">
        <f t="shared" si="3"/>
        <v>W70 Long</v>
      </c>
      <c r="AH12" s="93">
        <f>VLOOKUP(AG12,LookupW!$A$1:$B$108,2)</f>
        <v>1.6942999999999999</v>
      </c>
      <c r="AI12" s="93">
        <f t="shared" si="24"/>
        <v>5.93</v>
      </c>
      <c r="AJ12" s="93">
        <f t="shared" si="12"/>
        <v>828</v>
      </c>
      <c r="AK12" s="113">
        <f t="shared" si="25"/>
        <v>828</v>
      </c>
      <c r="AL12" s="111">
        <v>15.78</v>
      </c>
      <c r="AM12" s="93" t="str">
        <f t="shared" si="4"/>
        <v>W70 Jav</v>
      </c>
      <c r="AN12" s="93">
        <f>VLOOKUP(AM12,LookupW!$A$1:$B$108,2)</f>
        <v>2.0992000000000002</v>
      </c>
      <c r="AO12" s="93">
        <f t="shared" si="26"/>
        <v>33.119999999999997</v>
      </c>
      <c r="AP12" s="93">
        <f t="shared" si="13"/>
        <v>536</v>
      </c>
      <c r="AQ12" s="113">
        <f t="shared" si="27"/>
        <v>536</v>
      </c>
      <c r="AR12" s="118">
        <v>3</v>
      </c>
      <c r="AS12" s="119">
        <v>25.21</v>
      </c>
      <c r="AT12" s="93">
        <f t="shared" si="28"/>
        <v>205.21</v>
      </c>
      <c r="AU12" s="93" t="str">
        <f t="shared" si="5"/>
        <v>W70 800</v>
      </c>
      <c r="AV12" s="93">
        <f>VLOOKUP(AU12,LookupW!$A$1:$B$108,2)</f>
        <v>0.67520000000000002</v>
      </c>
      <c r="AW12" s="93">
        <f t="shared" si="29"/>
        <v>138.56</v>
      </c>
      <c r="AX12" s="93">
        <f t="shared" si="14"/>
        <v>843</v>
      </c>
      <c r="AY12" s="113">
        <f t="shared" si="30"/>
        <v>843</v>
      </c>
      <c r="AZ12" s="114"/>
      <c r="BA12" s="103">
        <f t="shared" si="6"/>
        <v>5659</v>
      </c>
      <c r="BB12" s="104"/>
      <c r="BC12" s="107">
        <f t="shared" si="15"/>
        <v>2</v>
      </c>
    </row>
  </sheetData>
  <sheetProtection insertRows="0" deleteRows="0" selectLockedCells="1" sort="0"/>
  <mergeCells count="1">
    <mergeCell ref="AR1:AS1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3C60D0-AC09-4F92-BAAA-C28530C3CE1D}">
          <x14:formula1>
            <xm:f>'Other specs'!$A$29:$A$39</xm:f>
          </x14:formula1>
          <xm:sqref>F4:F12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3"/>
  <sheetViews>
    <sheetView topLeftCell="C3" zoomScale="89" zoomScaleNormal="89" workbookViewId="0">
      <selection activeCell="E23" sqref="E23"/>
    </sheetView>
  </sheetViews>
  <sheetFormatPr defaultRowHeight="15.75"/>
  <cols>
    <col min="1" max="1" width="4" style="16" customWidth="1"/>
    <col min="2" max="2" width="4.7109375" style="16" customWidth="1"/>
    <col min="3" max="3" width="10.85546875" style="16" customWidth="1"/>
    <col min="4" max="4" width="13.5703125" style="16" customWidth="1"/>
    <col min="5" max="5" width="28.7109375" style="16" customWidth="1"/>
    <col min="6" max="6" width="5.5703125" style="16" customWidth="1"/>
    <col min="7" max="7" width="6.5703125" style="16" hidden="1" customWidth="1"/>
    <col min="8" max="8" width="6.5703125" style="16" customWidth="1"/>
    <col min="9" max="9" width="9" style="16" hidden="1" customWidth="1"/>
    <col min="10" max="10" width="8.28515625" style="16" hidden="1" customWidth="1"/>
    <col min="11" max="12" width="9.140625" style="16" hidden="1" customWidth="1"/>
    <col min="13" max="13" width="6" style="67" customWidth="1"/>
    <col min="14" max="14" width="6.140625" style="16" customWidth="1"/>
    <col min="15" max="18" width="9.140625" style="16" hidden="1" customWidth="1"/>
    <col min="19" max="19" width="6" style="67" customWidth="1"/>
    <col min="20" max="20" width="6.28515625" style="16" customWidth="1"/>
    <col min="21" max="24" width="9.140625" style="16" hidden="1" customWidth="1"/>
    <col min="25" max="25" width="6" style="67" customWidth="1"/>
    <col min="26" max="26" width="5.7109375" style="16" customWidth="1"/>
    <col min="27" max="30" width="0" style="16" hidden="1" customWidth="1"/>
    <col min="31" max="31" width="6" style="67" customWidth="1"/>
    <col min="32" max="32" width="6.140625" style="16" customWidth="1"/>
    <col min="33" max="35" width="9.140625" style="16" hidden="1" customWidth="1"/>
    <col min="36" max="36" width="0" style="16" hidden="1" customWidth="1"/>
    <col min="37" max="37" width="6" style="67" customWidth="1"/>
    <col min="38" max="38" width="6.28515625" style="16" customWidth="1"/>
    <col min="39" max="39" width="9" style="16" hidden="1" customWidth="1"/>
    <col min="40" max="40" width="8.28515625" style="16" hidden="1" customWidth="1"/>
    <col min="41" max="42" width="9.140625" style="16" hidden="1" customWidth="1"/>
    <col min="43" max="43" width="6" style="67" customWidth="1"/>
    <col min="44" max="44" width="6.140625" style="16" customWidth="1"/>
    <col min="45" max="48" width="9.140625" style="16" hidden="1" customWidth="1"/>
    <col min="49" max="49" width="6" style="67" customWidth="1"/>
    <col min="50" max="50" width="5.42578125" style="16" customWidth="1"/>
    <col min="51" max="54" width="0" style="16" hidden="1" customWidth="1"/>
    <col min="55" max="55" width="6" style="67" customWidth="1"/>
    <col min="56" max="56" width="6.42578125" style="16" customWidth="1"/>
    <col min="57" max="60" width="9.140625" style="16" hidden="1" customWidth="1"/>
    <col min="61" max="61" width="6" style="67" customWidth="1"/>
    <col min="62" max="62" width="2.28515625" style="16" customWidth="1"/>
    <col min="63" max="63" width="5.28515625" style="16" customWidth="1"/>
    <col min="64" max="64" width="7" style="16" hidden="1" customWidth="1"/>
    <col min="65" max="68" width="9.140625" style="16" hidden="1" customWidth="1"/>
    <col min="69" max="69" width="6" style="67" customWidth="1"/>
    <col min="70" max="70" width="1.42578125" style="16" customWidth="1"/>
    <col min="71" max="71" width="13.28515625" style="66" customWidth="1"/>
    <col min="72" max="72" width="1.140625" style="16" customWidth="1"/>
    <col min="73" max="73" width="6.140625" style="68" customWidth="1"/>
    <col min="74" max="16384" width="9.140625" style="16"/>
  </cols>
  <sheetData>
    <row r="1" spans="1:73" s="76" customFormat="1" ht="37.5" customHeight="1" thickBot="1">
      <c r="A1" s="80" t="s">
        <v>352</v>
      </c>
      <c r="B1" s="84" t="s">
        <v>351</v>
      </c>
      <c r="C1" s="85" t="s">
        <v>160</v>
      </c>
      <c r="D1" s="85" t="s">
        <v>350</v>
      </c>
      <c r="E1" s="85" t="s">
        <v>349</v>
      </c>
      <c r="F1" s="85" t="s">
        <v>161</v>
      </c>
      <c r="G1" s="156" t="s">
        <v>368</v>
      </c>
      <c r="H1" s="98">
        <v>100</v>
      </c>
      <c r="I1" s="96" t="s">
        <v>172</v>
      </c>
      <c r="J1" s="96" t="s">
        <v>173</v>
      </c>
      <c r="K1" s="96" t="s">
        <v>196</v>
      </c>
      <c r="L1" s="96" t="s">
        <v>175</v>
      </c>
      <c r="M1" s="121" t="s">
        <v>46</v>
      </c>
      <c r="N1" s="95" t="s">
        <v>44</v>
      </c>
      <c r="O1" s="96" t="s">
        <v>172</v>
      </c>
      <c r="P1" s="96" t="s">
        <v>173</v>
      </c>
      <c r="Q1" s="96" t="s">
        <v>179</v>
      </c>
      <c r="R1" s="96" t="s">
        <v>175</v>
      </c>
      <c r="S1" s="121" t="s">
        <v>46</v>
      </c>
      <c r="T1" s="98" t="s">
        <v>47</v>
      </c>
      <c r="U1" s="96" t="s">
        <v>172</v>
      </c>
      <c r="V1" s="96" t="s">
        <v>173</v>
      </c>
      <c r="W1" s="96" t="s">
        <v>177</v>
      </c>
      <c r="X1" s="96" t="s">
        <v>175</v>
      </c>
      <c r="Y1" s="121" t="s">
        <v>46</v>
      </c>
      <c r="Z1" s="98" t="s">
        <v>42</v>
      </c>
      <c r="AA1" s="96" t="s">
        <v>172</v>
      </c>
      <c r="AB1" s="96" t="s">
        <v>173</v>
      </c>
      <c r="AC1" s="96" t="s">
        <v>176</v>
      </c>
      <c r="AD1" s="96" t="s">
        <v>175</v>
      </c>
      <c r="AE1" s="121" t="s">
        <v>46</v>
      </c>
      <c r="AF1" s="98">
        <v>400</v>
      </c>
      <c r="AG1" s="96" t="s">
        <v>172</v>
      </c>
      <c r="AH1" s="96" t="s">
        <v>173</v>
      </c>
      <c r="AI1" s="96" t="s">
        <v>184</v>
      </c>
      <c r="AJ1" s="96" t="s">
        <v>175</v>
      </c>
      <c r="AK1" s="121" t="s">
        <v>46</v>
      </c>
      <c r="AL1" s="98" t="s">
        <v>49</v>
      </c>
      <c r="AM1" s="96" t="s">
        <v>172</v>
      </c>
      <c r="AN1" s="96" t="s">
        <v>173</v>
      </c>
      <c r="AO1" s="96" t="s">
        <v>174</v>
      </c>
      <c r="AP1" s="96" t="s">
        <v>175</v>
      </c>
      <c r="AQ1" s="121" t="s">
        <v>46</v>
      </c>
      <c r="AR1" s="98" t="s">
        <v>50</v>
      </c>
      <c r="AS1" s="96" t="s">
        <v>172</v>
      </c>
      <c r="AT1" s="96" t="s">
        <v>173</v>
      </c>
      <c r="AU1" s="96" t="s">
        <v>186</v>
      </c>
      <c r="AV1" s="96" t="s">
        <v>175</v>
      </c>
      <c r="AW1" s="121" t="s">
        <v>46</v>
      </c>
      <c r="AX1" s="98" t="s">
        <v>43</v>
      </c>
      <c r="AY1" s="96" t="s">
        <v>172</v>
      </c>
      <c r="AZ1" s="96" t="s">
        <v>173</v>
      </c>
      <c r="BA1" s="96" t="s">
        <v>185</v>
      </c>
      <c r="BB1" s="96" t="s">
        <v>175</v>
      </c>
      <c r="BC1" s="121" t="s">
        <v>46</v>
      </c>
      <c r="BD1" s="98" t="s">
        <v>48</v>
      </c>
      <c r="BE1" s="96" t="s">
        <v>172</v>
      </c>
      <c r="BF1" s="96" t="s">
        <v>173</v>
      </c>
      <c r="BG1" s="96" t="s">
        <v>180</v>
      </c>
      <c r="BH1" s="96" t="s">
        <v>175</v>
      </c>
      <c r="BI1" s="121" t="s">
        <v>46</v>
      </c>
      <c r="BJ1" s="318">
        <v>1500</v>
      </c>
      <c r="BK1" s="319"/>
      <c r="BL1" s="85" t="s">
        <v>182</v>
      </c>
      <c r="BM1" s="96" t="s">
        <v>172</v>
      </c>
      <c r="BN1" s="96" t="s">
        <v>173</v>
      </c>
      <c r="BO1" s="96" t="s">
        <v>187</v>
      </c>
      <c r="BP1" s="96" t="s">
        <v>175</v>
      </c>
      <c r="BQ1" s="121" t="s">
        <v>46</v>
      </c>
      <c r="BS1" s="99" t="s">
        <v>183</v>
      </c>
      <c r="BU1" s="100" t="s">
        <v>353</v>
      </c>
    </row>
    <row r="2" spans="1:73" s="17" customFormat="1" ht="4.5" customHeight="1" thickBot="1">
      <c r="C2" s="61"/>
      <c r="D2" s="61"/>
      <c r="E2" s="61"/>
      <c r="F2" s="61"/>
      <c r="G2" s="61"/>
      <c r="H2" s="71"/>
      <c r="M2" s="74"/>
      <c r="N2" s="69"/>
      <c r="S2" s="74"/>
      <c r="T2" s="71"/>
      <c r="Y2" s="74"/>
      <c r="Z2" s="71"/>
      <c r="AE2" s="74"/>
      <c r="AF2" s="71"/>
      <c r="AK2" s="74"/>
      <c r="AL2" s="71"/>
      <c r="AQ2" s="74"/>
      <c r="AR2" s="71"/>
      <c r="AW2" s="74"/>
      <c r="AX2" s="71"/>
      <c r="BC2" s="74"/>
      <c r="BD2" s="71"/>
      <c r="BI2" s="74"/>
      <c r="BJ2" s="75"/>
      <c r="BK2" s="75"/>
      <c r="BL2" s="61"/>
      <c r="BQ2" s="74"/>
      <c r="BS2" s="72"/>
      <c r="BU2" s="73"/>
    </row>
    <row r="3" spans="1:73">
      <c r="A3" s="81"/>
      <c r="B3" s="87"/>
      <c r="C3" s="88"/>
      <c r="D3" s="88"/>
      <c r="E3" s="88"/>
      <c r="F3" s="153" t="s">
        <v>369</v>
      </c>
      <c r="G3" s="89" t="str">
        <f>VLOOKUP(F3, 'Other specs'!$A$41:$B$51,2)</f>
        <v>W00</v>
      </c>
      <c r="H3" s="108">
        <v>15</v>
      </c>
      <c r="I3" s="88" t="str">
        <f>CONCATENATE($G3, " ",H$1)</f>
        <v>W00 100</v>
      </c>
      <c r="J3" s="88">
        <f>VLOOKUP(I3,LookupW!$A$1:$B$108,2)</f>
        <v>1</v>
      </c>
      <c r="K3" s="88">
        <f>CEILING(J3*H3,0.01)</f>
        <v>15</v>
      </c>
      <c r="L3" s="88">
        <f>IF(K3&gt;0, (FLOOR((17.857*POWER((21-K3),1.81)),1)),0)</f>
        <v>457</v>
      </c>
      <c r="M3" s="126">
        <f>L3</f>
        <v>457</v>
      </c>
      <c r="N3" s="108">
        <v>6.03</v>
      </c>
      <c r="O3" s="88" t="str">
        <f>CONCATENATE($G3, " ",N$1)</f>
        <v>W00 Long</v>
      </c>
      <c r="P3" s="88">
        <f>VLOOKUP(O3,LookupW!$A$1:$B$108,2)</f>
        <v>1</v>
      </c>
      <c r="Q3" s="88">
        <f>FLOOR(P3*N3,0.01)</f>
        <v>6.03</v>
      </c>
      <c r="R3" s="88">
        <f>IF(Q3&gt;0,(FLOOR((0.188807*POWER((Q3*100-210),1.41)),1)),0)</f>
        <v>859</v>
      </c>
      <c r="S3" s="126">
        <f>R3</f>
        <v>859</v>
      </c>
      <c r="T3" s="108">
        <v>12.73</v>
      </c>
      <c r="U3" s="88" t="str">
        <f>CONCATENATE($G3, " ",T$1)</f>
        <v>W00 Shot</v>
      </c>
      <c r="V3" s="88">
        <f>VLOOKUP(U3,LookupW!$A$1:$B$108,2)</f>
        <v>1</v>
      </c>
      <c r="W3" s="88">
        <f>FLOOR(V3*T3,0.01)</f>
        <v>12.73</v>
      </c>
      <c r="X3" s="88">
        <f>IF(W3&gt;0,(FLOOR((56.0211*POWER((W3-1.5),1.05)),1)),0)</f>
        <v>709</v>
      </c>
      <c r="Y3" s="126">
        <f>X3</f>
        <v>709</v>
      </c>
      <c r="Z3" s="108">
        <v>1.71</v>
      </c>
      <c r="AA3" s="88" t="str">
        <f>CONCATENATE($G3, " ",Z$1)</f>
        <v>W00 High</v>
      </c>
      <c r="AB3" s="88">
        <f>VLOOKUP(AA3,LookupW!$A$1:$B$108,2)</f>
        <v>1</v>
      </c>
      <c r="AC3" s="88">
        <f>FLOOR(AB3*Z3,0.01)</f>
        <v>1.71</v>
      </c>
      <c r="AD3" s="88">
        <f>IF(AC3&gt;0, (FLOOR((1.84523*POWER((AC3*100-75),1.348)),1)),0)</f>
        <v>867</v>
      </c>
      <c r="AE3" s="126">
        <f>AD3</f>
        <v>867</v>
      </c>
      <c r="AF3" s="108">
        <v>60</v>
      </c>
      <c r="AG3" s="88" t="str">
        <f>CONCATENATE($G3, " ",AF$1)</f>
        <v>W00 400</v>
      </c>
      <c r="AH3" s="88">
        <f>VLOOKUP(AG3,LookupW!$A$1:$B$108,2)</f>
        <v>1</v>
      </c>
      <c r="AI3" s="88">
        <f>CEILING(AH3*AF3,0.01)</f>
        <v>60</v>
      </c>
      <c r="AJ3" s="88">
        <f>IF(AI3&gt;0, (FLOOR((1.34285*POWER((91.7-AI3),1.81)),1)),0)</f>
        <v>699</v>
      </c>
      <c r="AK3" s="126">
        <f>AJ3</f>
        <v>699</v>
      </c>
      <c r="AL3" s="108">
        <v>11.19</v>
      </c>
      <c r="AM3" s="88" t="str">
        <f>CONCATENATE($G3, " ",AL$1)</f>
        <v>W00 Hurd</v>
      </c>
      <c r="AN3" s="88">
        <f>VLOOKUP(AM3,LookupW!$A$1:$B$108,2)</f>
        <v>1</v>
      </c>
      <c r="AO3" s="88">
        <f>CEILING(AN3*AL3,0.01)</f>
        <v>11.19</v>
      </c>
      <c r="AP3" s="88">
        <f>IF(AO3&gt;0, (FLOOR((9.23076*POWER((26.7-AO3),1.835)),1)),0)</f>
        <v>1412</v>
      </c>
      <c r="AQ3" s="126">
        <f>AP3</f>
        <v>1412</v>
      </c>
      <c r="AR3" s="108">
        <v>25</v>
      </c>
      <c r="AS3" s="88" t="str">
        <f>CONCATENATE($G3, " ",AR$1)</f>
        <v>W00 Disc</v>
      </c>
      <c r="AT3" s="88">
        <f>VLOOKUP(AS3,LookupW!$A$1:$B$108,2)</f>
        <v>1</v>
      </c>
      <c r="AU3" s="88">
        <f>FLOOR(AT3*AR3,0.01)</f>
        <v>25</v>
      </c>
      <c r="AV3" s="88">
        <f>IF(AU3&gt;0,(FLOOR((12.3311*POWER((AU3-3),1.1)),1)), 0)</f>
        <v>369</v>
      </c>
      <c r="AW3" s="126">
        <f>AV3</f>
        <v>369</v>
      </c>
      <c r="AX3" s="108">
        <v>2.4</v>
      </c>
      <c r="AY3" s="88" t="str">
        <f>CONCATENATE($G3, " ",AX$1)</f>
        <v>W00 Pole</v>
      </c>
      <c r="AZ3" s="88">
        <f>VLOOKUP(AY3,LookupW!$A$1:$B$108,2)</f>
        <v>1</v>
      </c>
      <c r="BA3" s="88">
        <f>FLOOR(AZ3*AX3,0.01)</f>
        <v>2.4</v>
      </c>
      <c r="BB3" s="88">
        <f>IF(BA3&gt;0, (FLOOR((0.44125*POWER((BA3*100-100),1.35)),1)), 0)</f>
        <v>348</v>
      </c>
      <c r="BC3" s="126">
        <f>BB3</f>
        <v>348</v>
      </c>
      <c r="BD3" s="108">
        <v>30.27</v>
      </c>
      <c r="BE3" s="88" t="str">
        <f>CONCATENATE($G3, " ",BD$1)</f>
        <v>W00 Jav</v>
      </c>
      <c r="BF3" s="88">
        <f>VLOOKUP(BE3,LookupW!$A$1:$B$108,2)</f>
        <v>1</v>
      </c>
      <c r="BG3" s="88">
        <f>FLOOR(BF3*BD3,0.01)</f>
        <v>30.27</v>
      </c>
      <c r="BH3" s="88">
        <f>IF(BG3&gt;0, (FLOOR((15.9803*POWER((BG3-3.8),1.04)),1)), 0)</f>
        <v>482</v>
      </c>
      <c r="BI3" s="126">
        <f>BH3</f>
        <v>482</v>
      </c>
      <c r="BJ3" s="115">
        <v>5</v>
      </c>
      <c r="BK3" s="116">
        <v>0</v>
      </c>
      <c r="BL3" s="88">
        <f>BJ3*60+BK3</f>
        <v>300</v>
      </c>
      <c r="BM3" s="88" t="str">
        <f>CONCATENATE($G3, " ",BJ$1)</f>
        <v>W00 1500</v>
      </c>
      <c r="BN3" s="88">
        <f>VLOOKUP(BM3,LookupW!$A$1:$B$108,2)</f>
        <v>1</v>
      </c>
      <c r="BO3" s="88">
        <f>CEILING(BN3*BL3,0.01)</f>
        <v>300</v>
      </c>
      <c r="BP3" s="88">
        <f>IF(BO3&gt;0, (FLOOR((0.02883*POWER((535-BO3),1.88)),1)),0)</f>
        <v>826</v>
      </c>
      <c r="BQ3" s="126">
        <f>BP3</f>
        <v>826</v>
      </c>
      <c r="BR3" s="114"/>
      <c r="BS3" s="101">
        <f t="shared" ref="BS3:BS22" si="0">BQ3+BI3+S3+AK3+Y3+AE3+AQ3+BC3+AW3+M3</f>
        <v>7028</v>
      </c>
      <c r="BT3" s="104"/>
      <c r="BU3" s="105">
        <f t="shared" ref="BU3:BU22" si="1">_xlfn.RANK.EQ(BS3,BS$3:BS$22,0)</f>
        <v>10</v>
      </c>
    </row>
    <row r="4" spans="1:73">
      <c r="A4" s="82"/>
      <c r="B4" s="90"/>
      <c r="C4" s="77"/>
      <c r="D4" s="77"/>
      <c r="E4" s="77"/>
      <c r="F4" s="154" t="s">
        <v>15</v>
      </c>
      <c r="G4" s="91" t="str">
        <f>VLOOKUP(F4, 'Other specs'!$A$41:$B$51,2)</f>
        <v>W35</v>
      </c>
      <c r="H4" s="109">
        <v>14.4</v>
      </c>
      <c r="I4" s="77" t="str">
        <f t="shared" ref="I4:I6" si="2">CONCATENATE($G4, " ",H$1)</f>
        <v>W35 100</v>
      </c>
      <c r="J4" s="77">
        <f>VLOOKUP(I4,LookupW!$A$1:$B$108,2)</f>
        <v>0.99</v>
      </c>
      <c r="K4" s="77">
        <f t="shared" ref="K4:K6" si="3">CEILING(J4*H4,0.01)</f>
        <v>14.26</v>
      </c>
      <c r="L4" s="77">
        <f t="shared" ref="L4" si="4">IF(K4&gt;0, (FLOOR((17.857*POWER((21-K4),1.81)),1)),0)</f>
        <v>564</v>
      </c>
      <c r="M4" s="127">
        <f t="shared" ref="M4:M6" si="5">L4</f>
        <v>564</v>
      </c>
      <c r="N4" s="109">
        <v>4.62</v>
      </c>
      <c r="O4" s="77" t="str">
        <f t="shared" ref="O4:O6" si="6">CONCATENATE($G4, " ",N$1)</f>
        <v>W35 Long</v>
      </c>
      <c r="P4" s="77">
        <f>VLOOKUP(O4,LookupW!$A$1:$B$108,2)</f>
        <v>1.05</v>
      </c>
      <c r="Q4" s="77">
        <f t="shared" ref="Q4:Q6" si="7">FLOOR(P4*N4,0.01)</f>
        <v>4.8500000000000005</v>
      </c>
      <c r="R4" s="77">
        <f t="shared" ref="R4:R6" si="8">IF(Q4&gt;0,(FLOOR((0.188807*POWER((Q4*100-210),1.41)),1)),0)</f>
        <v>519</v>
      </c>
      <c r="S4" s="127">
        <f t="shared" ref="S4:S6" si="9">R4</f>
        <v>519</v>
      </c>
      <c r="T4" s="109">
        <v>13.51</v>
      </c>
      <c r="U4" s="77" t="str">
        <f t="shared" ref="U4:U6" si="10">CONCATENATE($G4, " ",T$1)</f>
        <v>W35 Shot</v>
      </c>
      <c r="V4" s="77">
        <f>VLOOKUP(U4,LookupW!$A$1:$B$108,2)</f>
        <v>1.0367999999999999</v>
      </c>
      <c r="W4" s="77">
        <f t="shared" ref="W4:W6" si="11">FLOOR(V4*T4,0.01)</f>
        <v>14</v>
      </c>
      <c r="X4" s="77">
        <f t="shared" ref="X4:X6" si="12">IF(W4&gt;0,(FLOOR((56.0211*POWER((W4-1.5),1.05)),1)),0)</f>
        <v>794</v>
      </c>
      <c r="Y4" s="127">
        <f t="shared" ref="Y4:Y6" si="13">X4</f>
        <v>794</v>
      </c>
      <c r="Z4" s="109">
        <v>1.47</v>
      </c>
      <c r="AA4" s="77" t="str">
        <f t="shared" ref="AA4:AA6" si="14">CONCATENATE($G4, " ",Z$1)</f>
        <v>W35 High</v>
      </c>
      <c r="AB4" s="77">
        <f>VLOOKUP(AA4,LookupW!$A$1:$B$108,2)</f>
        <v>1.0511999999999999</v>
      </c>
      <c r="AC4" s="77">
        <f t="shared" ref="AC4:AC6" si="15">FLOOR(AB4*Z4,0.01)</f>
        <v>1.54</v>
      </c>
      <c r="AD4" s="77">
        <f t="shared" ref="AD4:AD6" si="16">IF(AC4&gt;0, (FLOOR((1.84523*POWER((AC4*100-75),1.348)),1)),0)</f>
        <v>666</v>
      </c>
      <c r="AE4" s="127">
        <f t="shared" ref="AE4:AE6" si="17">AD4</f>
        <v>666</v>
      </c>
      <c r="AF4" s="109">
        <v>68.41</v>
      </c>
      <c r="AG4" s="77" t="str">
        <f t="shared" ref="AG4:AG6" si="18">CONCATENATE($G4, " ",AF$1)</f>
        <v>W35 400</v>
      </c>
      <c r="AH4" s="77">
        <f>VLOOKUP(AG4,LookupW!$A$1:$B$108,2)</f>
        <v>0.97989999999999999</v>
      </c>
      <c r="AI4" s="77">
        <f t="shared" ref="AI4:AI6" si="19">CEILING(AH4*AF4,0.01)</f>
        <v>67.040000000000006</v>
      </c>
      <c r="AJ4" s="77">
        <f>IF(AI4&gt;0, (FLOOR((1.34285*POWER((91.7-AI4),1.81)),1)),0)</f>
        <v>444</v>
      </c>
      <c r="AK4" s="127">
        <f t="shared" ref="AK4:AK6" si="20">AJ4</f>
        <v>444</v>
      </c>
      <c r="AL4" s="109">
        <v>13.11</v>
      </c>
      <c r="AM4" s="77" t="str">
        <f t="shared" ref="AM4:AM6" si="21">CONCATENATE($G4, " ",AL$1)</f>
        <v>W35 Hurd</v>
      </c>
      <c r="AN4" s="77">
        <f>VLOOKUP(AM4,LookupW!$A$1:$B$108,2)</f>
        <v>0.98519999999999996</v>
      </c>
      <c r="AO4" s="77">
        <f t="shared" ref="AO4:AO6" si="22">CEILING(AN4*AL4,0.01)</f>
        <v>12.92</v>
      </c>
      <c r="AP4" s="77">
        <f t="shared" ref="AP4:AP6" si="23">IF(AO4&gt;0, (FLOOR((9.23076*POWER((26.7-AO4),1.835)),1)),0)</f>
        <v>1136</v>
      </c>
      <c r="AQ4" s="127">
        <f t="shared" ref="AQ4:AQ6" si="24">AP4</f>
        <v>1136</v>
      </c>
      <c r="AR4" s="109">
        <v>30.37</v>
      </c>
      <c r="AS4" s="77" t="str">
        <f t="shared" ref="AS4:AS6" si="25">CONCATENATE($G4, " ",AR$1)</f>
        <v>W35 Disc</v>
      </c>
      <c r="AT4" s="77">
        <f>VLOOKUP(AS4,LookupW!$A$1:$B$108,2)</f>
        <v>1.0367999999999999</v>
      </c>
      <c r="AU4" s="77">
        <f t="shared" ref="AU4:AU6" si="26">FLOOR(AT4*AR4,0.01)</f>
        <v>31.48</v>
      </c>
      <c r="AV4" s="77">
        <f t="shared" ref="AV4:AV6" si="27">IF(AU4&gt;0,(FLOOR((12.3311*POWER((AU4-3),1.1)),1)), 0)</f>
        <v>490</v>
      </c>
      <c r="AW4" s="127">
        <f t="shared" ref="AW4:AW6" si="28">AV4</f>
        <v>490</v>
      </c>
      <c r="AX4" s="109">
        <v>3</v>
      </c>
      <c r="AY4" s="77" t="str">
        <f t="shared" ref="AY4:AY6" si="29">CONCATENATE($G4, " ",AX$1)</f>
        <v>W35 Pole</v>
      </c>
      <c r="AZ4" s="77">
        <f>VLOOKUP(AY4,LookupW!$A$1:$B$108,2)</f>
        <v>1.0820000000000001</v>
      </c>
      <c r="BA4" s="77">
        <f t="shared" ref="BA4:BA6" si="30">FLOOR(AZ4*AX4,0.01)</f>
        <v>3.24</v>
      </c>
      <c r="BB4" s="77">
        <f t="shared" ref="BB4:BB6" si="31">IF(BA4&gt;0, (FLOOR((0.44125*POWER((BA4*100-100),1.35)),1)), 0)</f>
        <v>656</v>
      </c>
      <c r="BC4" s="127">
        <f t="shared" ref="BC4:BC6" si="32">BB4</f>
        <v>656</v>
      </c>
      <c r="BD4" s="109">
        <v>25.68</v>
      </c>
      <c r="BE4" s="77" t="str">
        <f t="shared" ref="BE4:BE6" si="33">CONCATENATE($G4, " ",BD$1)</f>
        <v>W35 Jav</v>
      </c>
      <c r="BF4" s="77">
        <f>VLOOKUP(BE4,LookupW!$A$1:$B$108,2)</f>
        <v>1.0621</v>
      </c>
      <c r="BG4" s="77">
        <f t="shared" ref="BG4:BG6" si="34">FLOOR(BF4*BD4,0.01)</f>
        <v>27.27</v>
      </c>
      <c r="BH4" s="77">
        <f t="shared" ref="BH4:BH6" si="35">IF(BG4&gt;0, (FLOOR((15.9803*POWER((BG4-3.8),1.04)),1)), 0)</f>
        <v>425</v>
      </c>
      <c r="BI4" s="127">
        <f t="shared" ref="BI4:BI6" si="36">BH4</f>
        <v>425</v>
      </c>
      <c r="BJ4" s="117">
        <v>7</v>
      </c>
      <c r="BK4" s="79">
        <v>40.42</v>
      </c>
      <c r="BL4" s="77">
        <f t="shared" ref="BL4:BL6" si="37">BJ4*60+BK4</f>
        <v>460.42</v>
      </c>
      <c r="BM4" s="77" t="str">
        <f t="shared" ref="BM4:BM6" si="38">CONCATENATE($G4, " ",BJ$1)</f>
        <v>W35 1500</v>
      </c>
      <c r="BN4" s="77">
        <f>VLOOKUP(BM4,LookupW!$A$1:$B$108,2)</f>
        <v>0.98719999999999997</v>
      </c>
      <c r="BO4" s="77">
        <f t="shared" ref="BO4:BO6" si="39">CEILING(BN4*BL4,0.01)</f>
        <v>454.53000000000003</v>
      </c>
      <c r="BP4" s="77">
        <f t="shared" ref="BP4:BP6" si="40">IF(BO4&gt;0, (FLOOR((0.02883*POWER((535-BO4),1.88)),1)),0)</f>
        <v>110</v>
      </c>
      <c r="BQ4" s="127">
        <f t="shared" ref="BQ4:BQ6" si="41">BP4</f>
        <v>110</v>
      </c>
      <c r="BR4" s="114"/>
      <c r="BS4" s="102">
        <f t="shared" si="0"/>
        <v>5804</v>
      </c>
      <c r="BT4" s="104"/>
      <c r="BU4" s="106">
        <f t="shared" si="1"/>
        <v>14</v>
      </c>
    </row>
    <row r="5" spans="1:73">
      <c r="A5" s="82"/>
      <c r="B5" s="90"/>
      <c r="C5" s="77"/>
      <c r="D5" s="77"/>
      <c r="E5" s="77" t="s">
        <v>359</v>
      </c>
      <c r="F5" s="154" t="s">
        <v>18</v>
      </c>
      <c r="G5" s="91" t="str">
        <f>VLOOKUP(F5, 'Other specs'!$A$41:$B$51,2)</f>
        <v>W65</v>
      </c>
      <c r="H5" s="109">
        <v>17</v>
      </c>
      <c r="I5" s="77" t="str">
        <f t="shared" ref="I5" si="42">CONCATENATE($G5, " ",H$1)</f>
        <v>W65 100</v>
      </c>
      <c r="J5" s="77">
        <f>VLOOKUP(I5,LookupW!$A$1:$B$108,2)</f>
        <v>0.77880000000000005</v>
      </c>
      <c r="K5" s="77">
        <f t="shared" ref="K5" si="43">CEILING(J5*H5,0.01)</f>
        <v>13.24</v>
      </c>
      <c r="L5" s="77">
        <f>IF(K5&gt;0, (FLOOR((17.857*POWER((21-K5),1.81)),1)),0)</f>
        <v>728</v>
      </c>
      <c r="M5" s="127">
        <f t="shared" ref="M5" si="44">L5</f>
        <v>728</v>
      </c>
      <c r="N5" s="109">
        <v>3.5</v>
      </c>
      <c r="O5" s="77" t="str">
        <f t="shared" ref="O5" si="45">CONCATENATE($G5, " ",N$1)</f>
        <v>W65 Long</v>
      </c>
      <c r="P5" s="77">
        <f>VLOOKUP(O5,LookupW!$A$1:$B$108,2)</f>
        <v>1.5557000000000001</v>
      </c>
      <c r="Q5" s="77">
        <f t="shared" ref="Q5" si="46">FLOOR(P5*N5,0.01)</f>
        <v>5.44</v>
      </c>
      <c r="R5" s="77">
        <f t="shared" ref="R5" si="47">IF(Q5&gt;0,(FLOOR((0.188807*POWER((Q5*100-210),1.41)),1)),0)</f>
        <v>683</v>
      </c>
      <c r="S5" s="127">
        <f t="shared" ref="S5" si="48">R5</f>
        <v>683</v>
      </c>
      <c r="T5" s="109">
        <v>8</v>
      </c>
      <c r="U5" s="77" t="str">
        <f t="shared" ref="U5" si="49">CONCATENATE($G5, " ",T$1)</f>
        <v>W65 Shot</v>
      </c>
      <c r="V5" s="77">
        <f>VLOOKUP(U5,LookupW!$A$1:$B$108,2)</f>
        <v>1.66</v>
      </c>
      <c r="W5" s="77">
        <f t="shared" ref="W5" si="50">FLOOR(V5*T5,0.01)</f>
        <v>13.280000000000001</v>
      </c>
      <c r="X5" s="77">
        <f t="shared" ref="X5" si="51">IF(W5&gt;0,(FLOOR((56.0211*POWER((W5-1.5),1.05)),1)),0)</f>
        <v>746</v>
      </c>
      <c r="Y5" s="127">
        <f t="shared" ref="Y5" si="52">X5</f>
        <v>746</v>
      </c>
      <c r="Z5" s="109">
        <v>1.1000000000000001</v>
      </c>
      <c r="AA5" s="77" t="str">
        <f t="shared" ref="AA5" si="53">CONCATENATE($G5, " ",Z$1)</f>
        <v>W65 High</v>
      </c>
      <c r="AB5" s="77">
        <f>VLOOKUP(AA5,LookupW!$A$1:$B$108,2)</f>
        <v>1.4708000000000001</v>
      </c>
      <c r="AC5" s="77">
        <f t="shared" ref="AC5" si="54">FLOOR(AB5*Z5,0.01)</f>
        <v>1.61</v>
      </c>
      <c r="AD5" s="77">
        <f t="shared" ref="AD5" si="55">IF(AC5&gt;0, (FLOOR((1.84523*POWER((AC5*100-75),1.348)),1)),0)</f>
        <v>747</v>
      </c>
      <c r="AE5" s="127">
        <f t="shared" ref="AE5" si="56">AD5</f>
        <v>747</v>
      </c>
      <c r="AF5" s="109">
        <v>71.5</v>
      </c>
      <c r="AG5" s="77" t="str">
        <f t="shared" ref="AG5" si="57">CONCATENATE($G5, " ",AF$1)</f>
        <v>W65 400</v>
      </c>
      <c r="AH5" s="77">
        <f>VLOOKUP(AG5,LookupW!$A$1:$B$108,2)</f>
        <v>0.72009999999999996</v>
      </c>
      <c r="AI5" s="77">
        <f t="shared" ref="AI5" si="58">CEILING(AH5*AF5,0.01)</f>
        <v>51.49</v>
      </c>
      <c r="AJ5" s="77">
        <f t="shared" ref="AJ5" si="59">IF(AI5&gt;0, (FLOOR((1.34285*POWER((91.7-AI5),1.81)),1)),0)</f>
        <v>1076</v>
      </c>
      <c r="AK5" s="127">
        <f t="shared" ref="AK5" si="60">AJ5</f>
        <v>1076</v>
      </c>
      <c r="AL5" s="109">
        <v>18</v>
      </c>
      <c r="AM5" s="77" t="str">
        <f t="shared" ref="AM5" si="61">CONCATENATE($G5, " ",AL$1)</f>
        <v>W65 Hurd</v>
      </c>
      <c r="AN5" s="77">
        <f>VLOOKUP(AM5,LookupW!$A$1:$B$108,2)</f>
        <v>0.90039999999999998</v>
      </c>
      <c r="AO5" s="77">
        <f t="shared" ref="AO5" si="62">CEILING(AN5*AL5,0.01)</f>
        <v>16.21</v>
      </c>
      <c r="AP5" s="77">
        <f t="shared" ref="AP5" si="63">IF(AO5&gt;0, (FLOOR((9.23076*POWER((26.7-AO5),1.835)),1)),0)</f>
        <v>689</v>
      </c>
      <c r="AQ5" s="127">
        <f t="shared" ref="AQ5" si="64">AP5</f>
        <v>689</v>
      </c>
      <c r="AR5" s="109">
        <v>26</v>
      </c>
      <c r="AS5" s="77" t="str">
        <f t="shared" ref="AS5" si="65">CONCATENATE($G5, " ",AR$1)</f>
        <v>W65 Disc</v>
      </c>
      <c r="AT5" s="77">
        <f>VLOOKUP(AS5,LookupW!$A$1:$B$108,2)</f>
        <v>1.7927</v>
      </c>
      <c r="AU5" s="77">
        <f t="shared" ref="AU5" si="66">FLOOR(AT5*AR5,0.01)</f>
        <v>46.61</v>
      </c>
      <c r="AV5" s="77">
        <f t="shared" ref="AV5" si="67">IF(AU5&gt;0,(FLOOR((12.3311*POWER((AU5-3),1.1)),1)), 0)</f>
        <v>784</v>
      </c>
      <c r="AW5" s="127">
        <f t="shared" ref="AW5" si="68">AV5</f>
        <v>784</v>
      </c>
      <c r="AX5" s="109">
        <v>2</v>
      </c>
      <c r="AY5" s="77" t="str">
        <f t="shared" ref="AY5" si="69">CONCATENATE($G5, " ",AX$1)</f>
        <v>W65 Pole</v>
      </c>
      <c r="AZ5" s="77">
        <f>VLOOKUP(AY5,LookupW!$A$1:$B$108,2)</f>
        <v>1.6160000000000001</v>
      </c>
      <c r="BA5" s="77">
        <f t="shared" ref="BA5" si="70">FLOOR(AZ5*AX5,0.01)</f>
        <v>3.23</v>
      </c>
      <c r="BB5" s="77">
        <f t="shared" ref="BB5" si="71">IF(BA5&gt;0, (FLOOR((0.44125*POWER((BA5*100-100),1.35)),1)), 0)</f>
        <v>652</v>
      </c>
      <c r="BC5" s="127">
        <f t="shared" ref="BC5" si="72">BB5</f>
        <v>652</v>
      </c>
      <c r="BD5" s="109">
        <v>25</v>
      </c>
      <c r="BE5" s="77" t="str">
        <f t="shared" ref="BE5" si="73">CONCATENATE($G5, " ",BD$1)</f>
        <v>W65 Jav</v>
      </c>
      <c r="BF5" s="77">
        <f>VLOOKUP(BE5,LookupW!$A$1:$B$108,2)</f>
        <v>1.8170999999999999</v>
      </c>
      <c r="BG5" s="77">
        <f t="shared" ref="BG5" si="74">FLOOR(BF5*BD5,0.01)</f>
        <v>45.42</v>
      </c>
      <c r="BH5" s="77">
        <f t="shared" ref="BH5" si="75">IF(BG5&gt;0, (FLOOR((15.9803*POWER((BG5-3.8),1.04)),1)), 0)</f>
        <v>772</v>
      </c>
      <c r="BI5" s="127">
        <f t="shared" ref="BI5" si="76">BH5</f>
        <v>772</v>
      </c>
      <c r="BJ5" s="117">
        <v>5</v>
      </c>
      <c r="BK5" s="79">
        <v>40</v>
      </c>
      <c r="BL5" s="77">
        <f t="shared" ref="BL5" si="77">BJ5*60+BK5</f>
        <v>340</v>
      </c>
      <c r="BM5" s="77" t="str">
        <f t="shared" ref="BM5" si="78">CONCATENATE($G5, " ",BJ$1)</f>
        <v>W65 1500</v>
      </c>
      <c r="BN5" s="77">
        <f>VLOOKUP(BM5,LookupW!$A$1:$B$108,2)</f>
        <v>0.72419999999999995</v>
      </c>
      <c r="BO5" s="77">
        <f t="shared" ref="BO5" si="79">CEILING(BN5*BL5,0.01)</f>
        <v>246.23000000000002</v>
      </c>
      <c r="BP5" s="77">
        <f t="shared" ref="BP5" si="80">IF(BO5&gt;0, (FLOOR((0.02883*POWER((535-BO5),1.88)),1)),0)</f>
        <v>1218</v>
      </c>
      <c r="BQ5" s="127">
        <f t="shared" ref="BQ5" si="81">BP5</f>
        <v>1218</v>
      </c>
      <c r="BR5" s="114"/>
      <c r="BS5" s="102">
        <f t="shared" ref="BS5" si="82">BQ5+BI5+S5+AK5+Y5+AE5+AQ5+BC5+AW5+M5</f>
        <v>8095</v>
      </c>
      <c r="BT5" s="104"/>
      <c r="BU5" s="106">
        <f t="shared" ref="BU5" si="83">_xlfn.RANK.EQ(BS5,BS$3:BS$22,0)</f>
        <v>2</v>
      </c>
    </row>
    <row r="6" spans="1:73">
      <c r="A6" s="82"/>
      <c r="B6" s="90"/>
      <c r="C6" s="77" t="s">
        <v>358</v>
      </c>
      <c r="D6" s="77"/>
      <c r="E6" s="77" t="s">
        <v>359</v>
      </c>
      <c r="F6" s="154" t="s">
        <v>376</v>
      </c>
      <c r="G6" s="91" t="str">
        <f>VLOOKUP(F6, 'Other specs'!$A$41:$B$51,2)</f>
        <v>W65</v>
      </c>
      <c r="H6" s="109">
        <v>17</v>
      </c>
      <c r="I6" s="77" t="str">
        <f t="shared" si="2"/>
        <v>W65 100</v>
      </c>
      <c r="J6" s="77">
        <f>VLOOKUP(I6,LookupW!$A$1:$B$108,2)</f>
        <v>0.77880000000000005</v>
      </c>
      <c r="K6" s="77">
        <f t="shared" si="3"/>
        <v>13.24</v>
      </c>
      <c r="L6" s="77">
        <f>IF(K6&gt;0, (FLOOR((17.857*POWER((21-K6),1.81)),1)),0)</f>
        <v>728</v>
      </c>
      <c r="M6" s="127">
        <f t="shared" si="5"/>
        <v>728</v>
      </c>
      <c r="N6" s="109">
        <v>3.5</v>
      </c>
      <c r="O6" s="77" t="str">
        <f t="shared" si="6"/>
        <v>W65 Long</v>
      </c>
      <c r="P6" s="77">
        <f>VLOOKUP(O6,LookupW!$A$1:$B$108,2)</f>
        <v>1.5557000000000001</v>
      </c>
      <c r="Q6" s="77">
        <f t="shared" si="7"/>
        <v>5.44</v>
      </c>
      <c r="R6" s="77">
        <f t="shared" si="8"/>
        <v>683</v>
      </c>
      <c r="S6" s="127">
        <f t="shared" si="9"/>
        <v>683</v>
      </c>
      <c r="T6" s="109">
        <v>8</v>
      </c>
      <c r="U6" s="77" t="str">
        <f t="shared" si="10"/>
        <v>W65 Shot</v>
      </c>
      <c r="V6" s="77">
        <f>VLOOKUP(U6,LookupW!$A$1:$B$108,2)</f>
        <v>1.66</v>
      </c>
      <c r="W6" s="77">
        <f t="shared" si="11"/>
        <v>13.280000000000001</v>
      </c>
      <c r="X6" s="77">
        <f t="shared" si="12"/>
        <v>746</v>
      </c>
      <c r="Y6" s="127">
        <f t="shared" si="13"/>
        <v>746</v>
      </c>
      <c r="Z6" s="109">
        <v>1.1000000000000001</v>
      </c>
      <c r="AA6" s="77" t="str">
        <f t="shared" si="14"/>
        <v>W65 High</v>
      </c>
      <c r="AB6" s="77">
        <f>VLOOKUP(AA6,LookupW!$A$1:$B$108,2)</f>
        <v>1.4708000000000001</v>
      </c>
      <c r="AC6" s="77">
        <f t="shared" si="15"/>
        <v>1.61</v>
      </c>
      <c r="AD6" s="77">
        <f t="shared" si="16"/>
        <v>747</v>
      </c>
      <c r="AE6" s="127">
        <f t="shared" si="17"/>
        <v>747</v>
      </c>
      <c r="AF6" s="109">
        <v>71.5</v>
      </c>
      <c r="AG6" s="77" t="str">
        <f t="shared" si="18"/>
        <v>W65 400</v>
      </c>
      <c r="AH6" s="77">
        <f>VLOOKUP(AG6,LookupW!$A$1:$B$108,2)</f>
        <v>0.72009999999999996</v>
      </c>
      <c r="AI6" s="77">
        <f t="shared" si="19"/>
        <v>51.49</v>
      </c>
      <c r="AJ6" s="77">
        <f t="shared" ref="AJ6" si="84">IF(AI6&gt;0, (FLOOR((1.34285*POWER((91.7-AI6),1.81)),1)),0)</f>
        <v>1076</v>
      </c>
      <c r="AK6" s="127">
        <f t="shared" si="20"/>
        <v>1076</v>
      </c>
      <c r="AL6" s="109">
        <v>18</v>
      </c>
      <c r="AM6" s="77" t="str">
        <f t="shared" si="21"/>
        <v>W65 Hurd</v>
      </c>
      <c r="AN6" s="77">
        <f>VLOOKUP(AM6,LookupW!$A$1:$B$108,2)</f>
        <v>0.90039999999999998</v>
      </c>
      <c r="AO6" s="77">
        <f t="shared" si="22"/>
        <v>16.21</v>
      </c>
      <c r="AP6" s="77">
        <f t="shared" si="23"/>
        <v>689</v>
      </c>
      <c r="AQ6" s="127">
        <f t="shared" si="24"/>
        <v>689</v>
      </c>
      <c r="AR6" s="109">
        <v>26</v>
      </c>
      <c r="AS6" s="77" t="str">
        <f t="shared" si="25"/>
        <v>W65 Disc</v>
      </c>
      <c r="AT6" s="77">
        <f>VLOOKUP(AS6,LookupW!$A$1:$B$108,2)</f>
        <v>1.7927</v>
      </c>
      <c r="AU6" s="77">
        <f t="shared" si="26"/>
        <v>46.61</v>
      </c>
      <c r="AV6" s="77">
        <f t="shared" si="27"/>
        <v>784</v>
      </c>
      <c r="AW6" s="127">
        <f t="shared" si="28"/>
        <v>784</v>
      </c>
      <c r="AX6" s="109">
        <v>2</v>
      </c>
      <c r="AY6" s="77" t="str">
        <f t="shared" si="29"/>
        <v>W65 Pole</v>
      </c>
      <c r="AZ6" s="77">
        <f>VLOOKUP(AY6,LookupW!$A$1:$B$108,2)</f>
        <v>1.6160000000000001</v>
      </c>
      <c r="BA6" s="77">
        <f t="shared" si="30"/>
        <v>3.23</v>
      </c>
      <c r="BB6" s="77">
        <f t="shared" si="31"/>
        <v>652</v>
      </c>
      <c r="BC6" s="127">
        <f t="shared" si="32"/>
        <v>652</v>
      </c>
      <c r="BD6" s="109">
        <v>25</v>
      </c>
      <c r="BE6" s="77" t="str">
        <f t="shared" si="33"/>
        <v>W65 Jav</v>
      </c>
      <c r="BF6" s="77">
        <f>VLOOKUP(BE6,LookupW!$A$1:$B$108,2)</f>
        <v>1.8170999999999999</v>
      </c>
      <c r="BG6" s="77">
        <f t="shared" si="34"/>
        <v>45.42</v>
      </c>
      <c r="BH6" s="77">
        <f t="shared" si="35"/>
        <v>772</v>
      </c>
      <c r="BI6" s="127">
        <f t="shared" si="36"/>
        <v>772</v>
      </c>
      <c r="BJ6" s="117">
        <v>5</v>
      </c>
      <c r="BK6" s="79">
        <v>40</v>
      </c>
      <c r="BL6" s="77">
        <f t="shared" si="37"/>
        <v>340</v>
      </c>
      <c r="BM6" s="77" t="str">
        <f t="shared" si="38"/>
        <v>W65 1500</v>
      </c>
      <c r="BN6" s="77">
        <f>VLOOKUP(BM6,LookupW!$A$1:$B$108,2)</f>
        <v>0.72419999999999995</v>
      </c>
      <c r="BO6" s="77">
        <f t="shared" si="39"/>
        <v>246.23000000000002</v>
      </c>
      <c r="BP6" s="77">
        <f t="shared" si="40"/>
        <v>1218</v>
      </c>
      <c r="BQ6" s="127">
        <f t="shared" si="41"/>
        <v>1218</v>
      </c>
      <c r="BR6" s="114"/>
      <c r="BS6" s="102">
        <f t="shared" si="0"/>
        <v>8095</v>
      </c>
      <c r="BT6" s="104"/>
      <c r="BU6" s="106">
        <f t="shared" si="1"/>
        <v>2</v>
      </c>
    </row>
    <row r="7" spans="1:73">
      <c r="A7" s="160"/>
      <c r="B7" s="161"/>
      <c r="C7" s="162"/>
      <c r="D7" s="162"/>
      <c r="E7" s="162"/>
      <c r="F7" s="163" t="s">
        <v>360</v>
      </c>
      <c r="G7" s="164" t="s">
        <v>51</v>
      </c>
      <c r="H7" s="109">
        <v>17</v>
      </c>
      <c r="I7" s="77" t="str">
        <f t="shared" ref="I7" si="85">CONCATENATE($G7, " ",H$1)</f>
        <v>W00 100</v>
      </c>
      <c r="J7" s="77">
        <f>VLOOKUP(I7,LookupW!$A$1:$B$108,2)</f>
        <v>1</v>
      </c>
      <c r="K7" s="77">
        <f t="shared" ref="K7" si="86">CEILING(J7*H7,0.01)</f>
        <v>17</v>
      </c>
      <c r="L7" s="77">
        <f>IF(K7&gt;0, (FLOOR((17.857*POWER((21-K7),1.81)),1)),0)</f>
        <v>219</v>
      </c>
      <c r="M7" s="165">
        <f t="shared" ref="M7" si="87">L7</f>
        <v>219</v>
      </c>
      <c r="N7" s="109">
        <v>3.5</v>
      </c>
      <c r="O7" s="77" t="str">
        <f t="shared" ref="O7" si="88">CONCATENATE($G7, " ",N$1)</f>
        <v>W00 Long</v>
      </c>
      <c r="P7" s="77">
        <f>VLOOKUP(O7,LookupW!$A$1:$B$108,2)</f>
        <v>1</v>
      </c>
      <c r="Q7" s="77">
        <f t="shared" ref="Q7" si="89">FLOOR(P7*N7,0.01)</f>
        <v>3.5</v>
      </c>
      <c r="R7" s="77">
        <f t="shared" ref="R7" si="90">IF(Q7&gt;0,(FLOOR((0.188807*POWER((Q7*100-210),1.41)),1)),0)</f>
        <v>200</v>
      </c>
      <c r="S7" s="165">
        <f t="shared" ref="S7" si="91">R7</f>
        <v>200</v>
      </c>
      <c r="T7" s="109">
        <v>8</v>
      </c>
      <c r="U7" s="77" t="str">
        <f t="shared" ref="U7" si="92">CONCATENATE($G7, " ",T$1)</f>
        <v>W00 Shot</v>
      </c>
      <c r="V7" s="77">
        <f>VLOOKUP(U7,LookupW!$A$1:$B$108,2)</f>
        <v>1</v>
      </c>
      <c r="W7" s="77">
        <f t="shared" ref="W7" si="93">FLOOR(V7*T7,0.01)</f>
        <v>8</v>
      </c>
      <c r="X7" s="77">
        <f t="shared" ref="X7" si="94">IF(W7&gt;0,(FLOOR((56.0211*POWER((W7-1.5),1.05)),1)),0)</f>
        <v>399</v>
      </c>
      <c r="Y7" s="165">
        <f t="shared" ref="Y7" si="95">X7</f>
        <v>399</v>
      </c>
      <c r="Z7" s="109">
        <v>1.1000000000000001</v>
      </c>
      <c r="AA7" s="77" t="str">
        <f t="shared" ref="AA7" si="96">CONCATENATE($G7, " ",Z$1)</f>
        <v>W00 High</v>
      </c>
      <c r="AB7" s="77">
        <f>VLOOKUP(AA7,LookupW!$A$1:$B$108,2)</f>
        <v>1</v>
      </c>
      <c r="AC7" s="77">
        <f t="shared" ref="AC7" si="97">FLOOR(AB7*Z7,0.01)</f>
        <v>1.1000000000000001</v>
      </c>
      <c r="AD7" s="77">
        <f t="shared" ref="AD7" si="98">IF(AC7&gt;0, (FLOOR((1.84523*POWER((AC7*100-75),1.348)),1)),0)</f>
        <v>222</v>
      </c>
      <c r="AE7" s="165">
        <f t="shared" ref="AE7" si="99">AD7</f>
        <v>222</v>
      </c>
      <c r="AF7" s="109">
        <v>71.5</v>
      </c>
      <c r="AG7" s="77" t="str">
        <f t="shared" ref="AG7" si="100">CONCATENATE($G7, " ",AF$1)</f>
        <v>W00 400</v>
      </c>
      <c r="AH7" s="77">
        <f>VLOOKUP(AG7,LookupW!$A$1:$B$108,2)</f>
        <v>1</v>
      </c>
      <c r="AI7" s="77">
        <f t="shared" ref="AI7" si="101">CEILING(AH7*AF7,0.01)</f>
        <v>71.5</v>
      </c>
      <c r="AJ7" s="77">
        <f t="shared" ref="AJ7" si="102">IF(AI7&gt;0, (FLOOR((1.34285*POWER((91.7-AI7),1.81)),1)),0)</f>
        <v>309</v>
      </c>
      <c r="AK7" s="165">
        <f t="shared" ref="AK7" si="103">AJ7</f>
        <v>309</v>
      </c>
      <c r="AL7" s="109">
        <v>11.62</v>
      </c>
      <c r="AM7" s="162"/>
      <c r="AN7" s="162"/>
      <c r="AO7" s="162"/>
      <c r="AP7" s="162">
        <f>IF(AL7&gt;0, (VLOOKUP(AL7, LookupU17HG!$A$1:$B$1410,2)),0)</f>
        <v>852</v>
      </c>
      <c r="AQ7" s="165">
        <f t="shared" ref="AQ7" si="104">AP7</f>
        <v>852</v>
      </c>
      <c r="AR7" s="109">
        <v>26</v>
      </c>
      <c r="AS7" s="77" t="str">
        <f t="shared" ref="AS7" si="105">CONCATENATE($G7, " ",AR$1)</f>
        <v>W00 Disc</v>
      </c>
      <c r="AT7" s="77">
        <f>VLOOKUP(AS7,LookupW!$A$1:$B$108,2)</f>
        <v>1</v>
      </c>
      <c r="AU7" s="77">
        <f t="shared" ref="AU7" si="106">FLOOR(AT7*AR7,0.01)</f>
        <v>26</v>
      </c>
      <c r="AV7" s="77">
        <f t="shared" ref="AV7" si="107">IF(AU7&gt;0,(FLOOR((12.3311*POWER((AU7-3),1.1)),1)), 0)</f>
        <v>388</v>
      </c>
      <c r="AW7" s="165">
        <f t="shared" ref="AW7" si="108">AV7</f>
        <v>388</v>
      </c>
      <c r="AX7" s="109">
        <v>2</v>
      </c>
      <c r="AY7" s="77" t="str">
        <f t="shared" ref="AY7" si="109">CONCATENATE($G7, " ",AX$1)</f>
        <v>W00 Pole</v>
      </c>
      <c r="AZ7" s="77">
        <f>VLOOKUP(AY7,LookupW!$A$1:$B$108,2)</f>
        <v>1</v>
      </c>
      <c r="BA7" s="77">
        <f t="shared" ref="BA7" si="110">FLOOR(AZ7*AX7,0.01)</f>
        <v>2</v>
      </c>
      <c r="BB7" s="77">
        <f t="shared" ref="BB7" si="111">IF(BA7&gt;0, (FLOOR((0.44125*POWER((BA7*100-100),1.35)),1)), 0)</f>
        <v>221</v>
      </c>
      <c r="BC7" s="165">
        <f t="shared" ref="BC7" si="112">BB7</f>
        <v>221</v>
      </c>
      <c r="BD7" s="109">
        <v>25</v>
      </c>
      <c r="BE7" s="77" t="str">
        <f t="shared" ref="BE7" si="113">CONCATENATE($G7, " ",BD$1)</f>
        <v>W00 Jav</v>
      </c>
      <c r="BF7" s="77">
        <f>VLOOKUP(BE7,LookupW!$A$1:$B$108,2)</f>
        <v>1</v>
      </c>
      <c r="BG7" s="77">
        <f t="shared" ref="BG7" si="114">FLOOR(BF7*BD7,0.01)</f>
        <v>25</v>
      </c>
      <c r="BH7" s="77">
        <f t="shared" ref="BH7" si="115">IF(BG7&gt;0, (FLOOR((15.9803*POWER((BG7-3.8),1.04)),1)), 0)</f>
        <v>382</v>
      </c>
      <c r="BI7" s="165">
        <f t="shared" ref="BI7" si="116">BH7</f>
        <v>382</v>
      </c>
      <c r="BJ7" s="117">
        <v>5</v>
      </c>
      <c r="BK7" s="79">
        <v>40</v>
      </c>
      <c r="BL7" s="77">
        <f t="shared" ref="BL7" si="117">BJ7*60+BK7</f>
        <v>340</v>
      </c>
      <c r="BM7" s="77" t="str">
        <f t="shared" ref="BM7" si="118">CONCATENATE($G7, " ",BJ$1)</f>
        <v>W00 1500</v>
      </c>
      <c r="BN7" s="77">
        <f>VLOOKUP(BM7,LookupW!$A$1:$B$108,2)</f>
        <v>1</v>
      </c>
      <c r="BO7" s="77">
        <f t="shared" ref="BO7" si="119">CEILING(BN7*BL7,0.01)</f>
        <v>340</v>
      </c>
      <c r="BP7" s="77">
        <f t="shared" ref="BP7" si="120">IF(BO7&gt;0, (FLOOR((0.02883*POWER((535-BO7),1.88)),1)),0)</f>
        <v>582</v>
      </c>
      <c r="BQ7" s="165">
        <f t="shared" ref="BQ7" si="121">BP7</f>
        <v>582</v>
      </c>
      <c r="BR7" s="114"/>
      <c r="BS7" s="166">
        <f t="shared" ref="BS7:BS8" si="122">BQ7+BI7+S7+AK7+Y7+AE7+AQ7+BC7+AW7+M7</f>
        <v>3774</v>
      </c>
      <c r="BT7" s="104"/>
      <c r="BU7" s="167">
        <f t="shared" ref="BU7:BU8" si="123">_xlfn.RANK.EQ(BS7,BS$3:BS$22,0)</f>
        <v>18</v>
      </c>
    </row>
    <row r="8" spans="1:73">
      <c r="A8" s="146"/>
      <c r="B8" s="147"/>
      <c r="C8" s="148"/>
      <c r="D8" s="148"/>
      <c r="E8" s="148"/>
      <c r="F8" s="157" t="s">
        <v>360</v>
      </c>
      <c r="G8" s="149" t="s">
        <v>162</v>
      </c>
      <c r="H8" s="109">
        <v>11.35</v>
      </c>
      <c r="I8" s="77" t="str">
        <f t="shared" ref="I8:I22" si="124">CONCATENATE($G8, " ",H$1)</f>
        <v>M00 100</v>
      </c>
      <c r="J8" s="77">
        <f>VLOOKUP(I8,LookupM!$A$1:$B$100,2)</f>
        <v>1</v>
      </c>
      <c r="K8" s="77">
        <f>CEILING(J8*H8,0.01)</f>
        <v>11.35</v>
      </c>
      <c r="L8" s="77">
        <f>IF(K8&gt;0, (FLOOR((25.4347*POWER((18-K8),1.81)),1)),0)</f>
        <v>784</v>
      </c>
      <c r="M8" s="150">
        <f>L8</f>
        <v>784</v>
      </c>
      <c r="N8" s="109">
        <v>6.47</v>
      </c>
      <c r="O8" s="77" t="str">
        <f t="shared" ref="O8:O22" si="125">CONCATENATE($G8, " ",N$1)</f>
        <v>M00 Long</v>
      </c>
      <c r="P8" s="77">
        <f>VLOOKUP(O8,LookupM!$A$1:$B$100,2)</f>
        <v>1</v>
      </c>
      <c r="Q8" s="77">
        <f>FLOOR(P8*N8,0.01)</f>
        <v>6.47</v>
      </c>
      <c r="R8" s="77">
        <f>IF(Q8&gt;0, (FLOOR((0.14354*POWER((Q8*100-220),1.4)),1)),0)</f>
        <v>691</v>
      </c>
      <c r="S8" s="150">
        <f>R8</f>
        <v>691</v>
      </c>
      <c r="T8" s="109">
        <v>10.67</v>
      </c>
      <c r="U8" s="77" t="str">
        <f t="shared" ref="U8:U22" si="126">CONCATENATE($G8, " ",T$1)</f>
        <v>M00 Shot</v>
      </c>
      <c r="V8" s="77">
        <f>VLOOKUP(U8,LookupM!$A$1:$B$100,2)</f>
        <v>1</v>
      </c>
      <c r="W8" s="77">
        <f>FLOOR(V8*T8,0.01)</f>
        <v>10.67</v>
      </c>
      <c r="X8" s="77">
        <f>IF(W8&gt;0, (FLOOR((51.39*POWER((W8-1.5),1.05)),1)),0)</f>
        <v>526</v>
      </c>
      <c r="Y8" s="150">
        <f>X8</f>
        <v>526</v>
      </c>
      <c r="Z8" s="109">
        <v>1.76</v>
      </c>
      <c r="AA8" s="77" t="str">
        <f t="shared" ref="AA8:AA22" si="127">CONCATENATE($G8, " ",Z$1)</f>
        <v>M00 High</v>
      </c>
      <c r="AB8" s="77">
        <f>VLOOKUP(AA8,LookupM!$A$1:$B$100,2)</f>
        <v>1</v>
      </c>
      <c r="AC8" s="77">
        <f>FLOOR(AB8*Z8,0.01)</f>
        <v>1.76</v>
      </c>
      <c r="AD8" s="77">
        <f>IF(AC8&gt;0, (FLOOR((0.8465*POWER((AC8*100-75),1.42)),1)),0)</f>
        <v>593</v>
      </c>
      <c r="AE8" s="150">
        <f>AD8</f>
        <v>593</v>
      </c>
      <c r="AF8" s="109">
        <v>57.14</v>
      </c>
      <c r="AG8" s="77" t="str">
        <f t="shared" ref="AG8:AG22" si="128">CONCATENATE($G8, " ",AF$1)</f>
        <v>M00 400</v>
      </c>
      <c r="AH8" s="77">
        <f>VLOOKUP(AG8,LookupM!$A$1:$B$100,2)</f>
        <v>1</v>
      </c>
      <c r="AI8" s="77">
        <f>CEILING(AH8*AF8,0.01)</f>
        <v>57.14</v>
      </c>
      <c r="AJ8" s="77">
        <f>IF(AI8&gt;0, (FLOOR((1.53775*POWER((82-AI8),1.81)),1)),0)</f>
        <v>516</v>
      </c>
      <c r="AK8" s="150">
        <f>AJ8</f>
        <v>516</v>
      </c>
      <c r="AL8" s="109">
        <v>13.73</v>
      </c>
      <c r="AM8" s="148"/>
      <c r="AN8" s="148"/>
      <c r="AO8" s="148"/>
      <c r="AP8" s="148">
        <f>IF(AL8&gt;0, (VLOOKUP(AL8, LookupU17HB!$A$1:$B$1233,2)),0)</f>
        <v>831</v>
      </c>
      <c r="AQ8" s="150">
        <f>AP8</f>
        <v>831</v>
      </c>
      <c r="AR8" s="109">
        <v>25.53</v>
      </c>
      <c r="AS8" s="77" t="str">
        <f t="shared" ref="AS8:AS22" si="129">CONCATENATE($G8, " ",AR$1)</f>
        <v>M00 Disc</v>
      </c>
      <c r="AT8" s="77">
        <f>VLOOKUP(AS8,LookupM!$A$1:$B$100,2)</f>
        <v>1</v>
      </c>
      <c r="AU8" s="77">
        <f>FLOOR(AT8*AR8,0.01)</f>
        <v>25.53</v>
      </c>
      <c r="AV8" s="77">
        <f>IF(AU8&gt;0, (FLOOR((12.91*POWER((AU8-4),1.1)),1)),0)</f>
        <v>377</v>
      </c>
      <c r="AW8" s="150">
        <f>AV8</f>
        <v>377</v>
      </c>
      <c r="AX8" s="109">
        <v>2.77</v>
      </c>
      <c r="AY8" s="77" t="str">
        <f t="shared" ref="AY8:AY22" si="130">CONCATENATE($G8, " ",AX$1)</f>
        <v>M00 Pole</v>
      </c>
      <c r="AZ8" s="77">
        <f>VLOOKUP(AY8,LookupM!$A$1:$B$100,2)</f>
        <v>1</v>
      </c>
      <c r="BA8" s="77">
        <f>FLOOR(AZ8*AX8,0.01)</f>
        <v>2.77</v>
      </c>
      <c r="BB8" s="77">
        <f>IF(BA8&gt;0, (FLOOR((0.2797*POWER((BA8*100-100),1.35)),1)),0)</f>
        <v>303</v>
      </c>
      <c r="BC8" s="150">
        <f>BB8</f>
        <v>303</v>
      </c>
      <c r="BD8" s="109">
        <v>42.12</v>
      </c>
      <c r="BE8" s="77" t="str">
        <f t="shared" ref="BE8:BE22" si="131">CONCATENATE($G8, " ",BD$1)</f>
        <v>M00 Jav</v>
      </c>
      <c r="BF8" s="77">
        <f>VLOOKUP(BE8,LookupM!$A$1:$B$100,2)</f>
        <v>1</v>
      </c>
      <c r="BG8" s="77">
        <f>FLOOR(BF8*BD8,0.01)</f>
        <v>42.12</v>
      </c>
      <c r="BH8" s="77">
        <f>IF(BG8&gt;0, (FLOOR((10.14*POWER((BG8-7),1.08)),1)),0)</f>
        <v>473</v>
      </c>
      <c r="BI8" s="150">
        <f>BH8</f>
        <v>473</v>
      </c>
      <c r="BJ8" s="117">
        <v>5</v>
      </c>
      <c r="BK8" s="79">
        <v>27.83</v>
      </c>
      <c r="BL8" s="77">
        <f>BJ8*60+BK8</f>
        <v>327.83</v>
      </c>
      <c r="BM8" s="77" t="str">
        <f>CONCATENATE($G8, " ",BJ$1)</f>
        <v>M00 1500</v>
      </c>
      <c r="BN8" s="77">
        <f>VLOOKUP(BM8,LookupM!$A$1:$B$100,2)</f>
        <v>1</v>
      </c>
      <c r="BO8" s="77">
        <f>CEILING(BN8*BL8,0.01)</f>
        <v>327.83</v>
      </c>
      <c r="BP8" s="77">
        <f>IF(BO8&gt;0, (FLOOR((0.03768*POWER((480-BO8),1.85)),1)),0)</f>
        <v>410</v>
      </c>
      <c r="BQ8" s="150">
        <f>BP8</f>
        <v>410</v>
      </c>
      <c r="BR8" s="114"/>
      <c r="BS8" s="151">
        <f t="shared" si="122"/>
        <v>5504</v>
      </c>
      <c r="BT8" s="104"/>
      <c r="BU8" s="152">
        <f t="shared" si="123"/>
        <v>15</v>
      </c>
    </row>
    <row r="9" spans="1:73" s="17" customFormat="1">
      <c r="A9" s="131"/>
      <c r="B9" s="133"/>
      <c r="C9" s="120"/>
      <c r="D9" s="120"/>
      <c r="E9" s="120"/>
      <c r="F9" s="158" t="s">
        <v>371</v>
      </c>
      <c r="G9" s="134" t="str">
        <f>VLOOKUP(F9,'Other specs'!$A$67:$B$78,2)</f>
        <v>M00</v>
      </c>
      <c r="H9" s="109">
        <v>11.55</v>
      </c>
      <c r="I9" s="120" t="str">
        <f t="shared" si="124"/>
        <v>M00 100</v>
      </c>
      <c r="J9" s="120">
        <f>VLOOKUP(I9,LookupM!$A$1:$B$100,2)</f>
        <v>1</v>
      </c>
      <c r="K9" s="120">
        <f>CEILING(J9*H9,0.01)</f>
        <v>11.55</v>
      </c>
      <c r="L9" s="120">
        <f>IF(K9&gt;0, (FLOOR((25.4347*POWER((18-K9),1.81)),1)),0)</f>
        <v>742</v>
      </c>
      <c r="M9" s="128">
        <f>L9</f>
        <v>742</v>
      </c>
      <c r="N9" s="109">
        <v>5.12</v>
      </c>
      <c r="O9" s="120" t="str">
        <f t="shared" si="125"/>
        <v>M00 Long</v>
      </c>
      <c r="P9" s="120">
        <f>VLOOKUP(O9,LookupM!$A$1:$B$100,2)</f>
        <v>1</v>
      </c>
      <c r="Q9" s="120">
        <f>FLOOR(P9*N9,0.01)</f>
        <v>5.12</v>
      </c>
      <c r="R9" s="120">
        <f>IF(Q9&gt;0, (FLOOR((0.14354*POWER((Q9*100-220),1.4)),1)),0)</f>
        <v>405</v>
      </c>
      <c r="S9" s="128">
        <f>R9</f>
        <v>405</v>
      </c>
      <c r="T9" s="109">
        <v>10.23</v>
      </c>
      <c r="U9" s="120" t="str">
        <f t="shared" si="126"/>
        <v>M00 Shot</v>
      </c>
      <c r="V9" s="120">
        <f>VLOOKUP(U9,LookupM!$A$1:$B$100,2)</f>
        <v>1</v>
      </c>
      <c r="W9" s="120">
        <f>FLOOR(V9*T9,0.01)</f>
        <v>10.23</v>
      </c>
      <c r="X9" s="120">
        <f>IF(W9&gt;0, (FLOOR((51.39*POWER((W9-1.5),1.05)),1)),0)</f>
        <v>499</v>
      </c>
      <c r="Y9" s="128">
        <f>X9</f>
        <v>499</v>
      </c>
      <c r="Z9" s="109">
        <v>1.61</v>
      </c>
      <c r="AA9" s="120" t="str">
        <f t="shared" si="127"/>
        <v>M00 High</v>
      </c>
      <c r="AB9" s="120">
        <f>VLOOKUP(AA9,LookupM!$A$1:$B$100,2)</f>
        <v>1</v>
      </c>
      <c r="AC9" s="120">
        <f>FLOOR(AB9*Z9,0.01)</f>
        <v>1.61</v>
      </c>
      <c r="AD9" s="120">
        <f>IF(AC9&gt;0, (FLOOR((0.8465*POWER((AC9*100-75),1.42)),1)),0)</f>
        <v>472</v>
      </c>
      <c r="AE9" s="128">
        <f>AD9</f>
        <v>472</v>
      </c>
      <c r="AF9" s="109">
        <v>53.46</v>
      </c>
      <c r="AG9" s="120" t="str">
        <f t="shared" si="128"/>
        <v>M00 400</v>
      </c>
      <c r="AH9" s="120">
        <f>VLOOKUP(AG9,LookupM!$A$1:$B$100,2)</f>
        <v>1</v>
      </c>
      <c r="AI9" s="120">
        <f>CEILING(AH9*AF9,0.01)</f>
        <v>53.46</v>
      </c>
      <c r="AJ9" s="120">
        <f>IF(AI9&gt;0, (FLOOR((1.53775*POWER((82-AI9),1.81)),1)),0)</f>
        <v>662</v>
      </c>
      <c r="AK9" s="128">
        <f>AJ9</f>
        <v>662</v>
      </c>
      <c r="AL9" s="109">
        <v>13.77</v>
      </c>
      <c r="AM9" s="120" t="str">
        <f t="shared" ref="AM9:AM22" si="132">CONCATENATE($G9, " ",AL$1)</f>
        <v>M00 Hurd</v>
      </c>
      <c r="AN9" s="120">
        <f>VLOOKUP(AM9,LookupM!$A$1:$B$100,2)</f>
        <v>1</v>
      </c>
      <c r="AO9" s="120">
        <f>CEILING(AN9*AL9,0.01)</f>
        <v>13.77</v>
      </c>
      <c r="AP9" s="120">
        <f>IF(AO9&gt;0, (FLOOR((5.74352*POWER((28.5-AO9),1.92)),1)),0)</f>
        <v>1004</v>
      </c>
      <c r="AQ9" s="128">
        <f>AP9</f>
        <v>1004</v>
      </c>
      <c r="AR9" s="109">
        <v>26.72</v>
      </c>
      <c r="AS9" s="120" t="str">
        <f t="shared" si="129"/>
        <v>M00 Disc</v>
      </c>
      <c r="AT9" s="120">
        <f>VLOOKUP(AS9,LookupM!$A$1:$B$100,2)</f>
        <v>1</v>
      </c>
      <c r="AU9" s="120">
        <f>FLOOR(AT9*AR9,0.01)</f>
        <v>26.72</v>
      </c>
      <c r="AV9" s="120">
        <f>IF(AU9&gt;0, (FLOOR((12.91*POWER((AU9-4),1.1)),1)),0)</f>
        <v>400</v>
      </c>
      <c r="AW9" s="128">
        <f>AV9</f>
        <v>400</v>
      </c>
      <c r="AX9" s="109">
        <v>2.4700000000000002</v>
      </c>
      <c r="AY9" s="120" t="str">
        <f t="shared" si="130"/>
        <v>M00 Pole</v>
      </c>
      <c r="AZ9" s="120">
        <f>VLOOKUP(AY9,LookupM!$A$1:$B$100,2)</f>
        <v>1</v>
      </c>
      <c r="BA9" s="120">
        <f>FLOOR(AZ9*AX9,0.01)</f>
        <v>2.4700000000000002</v>
      </c>
      <c r="BB9" s="120">
        <f>IF(BA9&gt;0, (FLOOR((0.2797*POWER((BA9*100-100),1.35)),1)),0)</f>
        <v>235</v>
      </c>
      <c r="BC9" s="128">
        <f>BB9</f>
        <v>235</v>
      </c>
      <c r="BD9" s="109">
        <v>46.01</v>
      </c>
      <c r="BE9" s="120" t="str">
        <f t="shared" si="131"/>
        <v>M00 Jav</v>
      </c>
      <c r="BF9" s="120">
        <f>VLOOKUP(BE9,LookupM!$A$1:$B$100,2)</f>
        <v>1</v>
      </c>
      <c r="BG9" s="120">
        <f>FLOOR(BF9*BD9,0.01)</f>
        <v>46.01</v>
      </c>
      <c r="BH9" s="120">
        <f>IF(BG9&gt;0, (FLOOR((10.14*POWER((BG9-7),1.08)),1)),0)</f>
        <v>530</v>
      </c>
      <c r="BI9" s="128">
        <f>BH9</f>
        <v>530</v>
      </c>
      <c r="BJ9" s="117">
        <v>5</v>
      </c>
      <c r="BK9" s="79">
        <v>21.32</v>
      </c>
      <c r="BL9" s="120">
        <f>BJ9*60+BK9</f>
        <v>321.32</v>
      </c>
      <c r="BM9" s="120" t="str">
        <f>CONCATENATE($G9, " ",BJ$1)</f>
        <v>M00 1500</v>
      </c>
      <c r="BN9" s="120">
        <f>VLOOKUP(BM9,LookupM!$A$1:$B$100,2)</f>
        <v>1</v>
      </c>
      <c r="BO9" s="120">
        <f>CEILING(BN9*BL9,0.01)</f>
        <v>321.32</v>
      </c>
      <c r="BP9" s="120">
        <f>IF(BO9&gt;0, (FLOOR((0.03768*POWER((480-BO9),1.85)),1)),0)</f>
        <v>443</v>
      </c>
      <c r="BQ9" s="128">
        <f>BP9</f>
        <v>443</v>
      </c>
      <c r="BR9" s="114"/>
      <c r="BS9" s="122">
        <f t="shared" si="0"/>
        <v>5392</v>
      </c>
      <c r="BT9" s="114"/>
      <c r="BU9" s="124">
        <f t="shared" si="1"/>
        <v>16</v>
      </c>
    </row>
    <row r="10" spans="1:73" s="17" customFormat="1">
      <c r="A10" s="131"/>
      <c r="B10" s="133"/>
      <c r="C10" s="120" t="s">
        <v>338</v>
      </c>
      <c r="D10" s="120"/>
      <c r="E10" s="120"/>
      <c r="F10" s="158" t="s">
        <v>163</v>
      </c>
      <c r="G10" s="134" t="str">
        <f>VLOOKUP(F10,'Other specs'!$A$67:$B$78,2)</f>
        <v>M35</v>
      </c>
      <c r="H10" s="109">
        <v>11.7</v>
      </c>
      <c r="I10" s="120" t="str">
        <f t="shared" si="124"/>
        <v>M35 100</v>
      </c>
      <c r="J10" s="120">
        <f>VLOOKUP(I10,LookupM!$A$1:$B$100,2)</f>
        <v>0.9869</v>
      </c>
      <c r="K10" s="120">
        <f t="shared" ref="K10:K20" si="133">CEILING(J10*H10,0.01)</f>
        <v>11.55</v>
      </c>
      <c r="L10" s="120">
        <f t="shared" ref="L10:L22" si="134">IF(K10&gt;0, (FLOOR((25.4347*POWER((18-K10),1.81)),1)),0)</f>
        <v>742</v>
      </c>
      <c r="M10" s="128">
        <f t="shared" ref="M10:M22" si="135">L10</f>
        <v>742</v>
      </c>
      <c r="N10" s="109">
        <v>6.22</v>
      </c>
      <c r="O10" s="120" t="str">
        <f t="shared" si="125"/>
        <v>M35 Long</v>
      </c>
      <c r="P10" s="120">
        <f>VLOOKUP(O10,LookupM!$A$1:$B$100,2)</f>
        <v>1.0317000000000001</v>
      </c>
      <c r="Q10" s="120">
        <f t="shared" ref="Q10:Q20" si="136">FLOOR(P10*N10,0.01)</f>
        <v>6.41</v>
      </c>
      <c r="R10" s="120">
        <f t="shared" ref="R10:R22" si="137">IF(Q10&gt;0, (FLOOR((0.14354*POWER((Q10*100-220),1.4)),1)),0)</f>
        <v>677</v>
      </c>
      <c r="S10" s="128">
        <f t="shared" ref="S10:S22" si="138">R10</f>
        <v>677</v>
      </c>
      <c r="T10" s="109">
        <v>11.84</v>
      </c>
      <c r="U10" s="120" t="str">
        <f t="shared" si="126"/>
        <v>M35 Shot</v>
      </c>
      <c r="V10" s="120">
        <f>VLOOKUP(U10,LookupM!$A$1:$B$100,2)</f>
        <v>1.0371999999999999</v>
      </c>
      <c r="W10" s="120">
        <f t="shared" ref="W10:W20" si="139">FLOOR(V10*T10,0.01)</f>
        <v>12.280000000000001</v>
      </c>
      <c r="X10" s="120">
        <f t="shared" ref="X10:X22" si="140">IF(W10&gt;0, (FLOOR((51.39*POWER((W10-1.5),1.05)),1)),0)</f>
        <v>623</v>
      </c>
      <c r="Y10" s="128">
        <f t="shared" ref="Y10:Y22" si="141">X10</f>
        <v>623</v>
      </c>
      <c r="Z10" s="109">
        <v>1.84</v>
      </c>
      <c r="AA10" s="120" t="str">
        <f t="shared" si="127"/>
        <v>M35 High</v>
      </c>
      <c r="AB10" s="120">
        <f>VLOOKUP(AA10,LookupM!$A$1:$B$100,2)</f>
        <v>1.026</v>
      </c>
      <c r="AC10" s="120">
        <f t="shared" ref="AC10:AC20" si="142">FLOOR(AB10*Z10,0.01)</f>
        <v>1.8800000000000001</v>
      </c>
      <c r="AD10" s="120">
        <f t="shared" ref="AD10:AD22" si="143">IF(AC10&gt;0, (FLOOR((0.8465*POWER((AC10*100-75),1.42)),1)),0)</f>
        <v>696</v>
      </c>
      <c r="AE10" s="128">
        <f t="shared" ref="AE10:AE22" si="144">AD10</f>
        <v>696</v>
      </c>
      <c r="AF10" s="109">
        <v>55.12</v>
      </c>
      <c r="AG10" s="120" t="str">
        <f t="shared" si="128"/>
        <v>M35 400</v>
      </c>
      <c r="AH10" s="120">
        <f>VLOOKUP(AG10,LookupM!$A$1:$B$100,2)</f>
        <v>0.96540000000000004</v>
      </c>
      <c r="AI10" s="120">
        <f t="shared" ref="AI10:AI20" si="145">CEILING(AH10*AF10,0.01)</f>
        <v>53.22</v>
      </c>
      <c r="AJ10" s="120">
        <f t="shared" ref="AJ10:AJ22" si="146">IF(AI10&gt;0, (FLOOR((1.53775*POWER((82-AI10),1.81)),1)),0)</f>
        <v>672</v>
      </c>
      <c r="AK10" s="128">
        <f t="shared" ref="AK10:AK22" si="147">AJ10</f>
        <v>672</v>
      </c>
      <c r="AL10" s="109">
        <v>15.52</v>
      </c>
      <c r="AM10" s="120" t="str">
        <f t="shared" si="132"/>
        <v>M35 Hurd</v>
      </c>
      <c r="AN10" s="120">
        <f>VLOOKUP(AM10,LookupM!$A$1:$B$100,2)</f>
        <v>0.99009999999999998</v>
      </c>
      <c r="AO10" s="120">
        <f t="shared" ref="AO10:AO20" si="148">CEILING(AN10*AL10,0.01)</f>
        <v>15.370000000000001</v>
      </c>
      <c r="AP10" s="120">
        <f t="shared" ref="AP10:AP22" si="149">IF(AO10&gt;0, (FLOOR((5.74352*POWER((28.5-AO10),1.92)),1)),0)</f>
        <v>805</v>
      </c>
      <c r="AQ10" s="128">
        <f t="shared" ref="AQ10:AQ22" si="150">AP10</f>
        <v>805</v>
      </c>
      <c r="AR10" s="109">
        <v>35.979999999999997</v>
      </c>
      <c r="AS10" s="120" t="str">
        <f t="shared" si="129"/>
        <v>M35 Disc</v>
      </c>
      <c r="AT10" s="120">
        <f>VLOOKUP(AS10,LookupM!$A$1:$B$100,2)</f>
        <v>1.0143</v>
      </c>
      <c r="AU10" s="120">
        <f t="shared" ref="AU10:AU20" si="151">FLOOR(AT10*AR10,0.01)</f>
        <v>36.49</v>
      </c>
      <c r="AV10" s="120">
        <f t="shared" ref="AV10:AV22" si="152">IF(AU10&gt;0, (FLOOR((12.91*POWER((AU10-4),1.1)),1)),0)</f>
        <v>594</v>
      </c>
      <c r="AW10" s="128">
        <f t="shared" ref="AW10:AW22" si="153">AV10</f>
        <v>594</v>
      </c>
      <c r="AX10" s="109">
        <v>4.2</v>
      </c>
      <c r="AY10" s="120" t="str">
        <f t="shared" si="130"/>
        <v>M35 Pole</v>
      </c>
      <c r="AZ10" s="120">
        <f>VLOOKUP(AY10,LookupM!$A$1:$B$100,2)</f>
        <v>1.0167999999999999</v>
      </c>
      <c r="BA10" s="120">
        <f t="shared" ref="BA10:BA20" si="154">FLOOR(AZ10*AX10,0.01)</f>
        <v>4.2700000000000005</v>
      </c>
      <c r="BB10" s="120">
        <f t="shared" ref="BB10:BB22" si="155">IF(BA10&gt;0, (FLOOR((0.2797*POWER((BA10*100-100),1.35)),1)),0)</f>
        <v>693</v>
      </c>
      <c r="BC10" s="128">
        <f t="shared" ref="BC10:BC22" si="156">BB10</f>
        <v>693</v>
      </c>
      <c r="BD10" s="109">
        <v>52.73</v>
      </c>
      <c r="BE10" s="120" t="str">
        <f t="shared" si="131"/>
        <v>M35 Jav</v>
      </c>
      <c r="BF10" s="120">
        <f>VLOOKUP(BE10,LookupM!$A$1:$B$100,2)</f>
        <v>1.0125999999999999</v>
      </c>
      <c r="BG10" s="120">
        <f t="shared" ref="BG10:BG20" si="157">FLOOR(BF10*BD10,0.01)</f>
        <v>53.39</v>
      </c>
      <c r="BH10" s="120">
        <f t="shared" ref="BH10:BH22" si="158">IF(BG10&gt;0, (FLOOR((10.14*POWER((BG10-7),1.08)),1)),0)</f>
        <v>639</v>
      </c>
      <c r="BI10" s="128">
        <f t="shared" ref="BI10:BI22" si="159">BH10</f>
        <v>639</v>
      </c>
      <c r="BJ10" s="117">
        <v>4</v>
      </c>
      <c r="BK10" s="79">
        <v>54.99</v>
      </c>
      <c r="BL10" s="120">
        <f t="shared" ref="BL10:BL20" si="160">BJ10*60+BK10</f>
        <v>294.99</v>
      </c>
      <c r="BM10" s="120" t="str">
        <f t="shared" ref="BM10:BM20" si="161">CONCATENATE($G10, " ",BJ$1)</f>
        <v>M35 1500</v>
      </c>
      <c r="BN10" s="120">
        <f>VLOOKUP(BM10,LookupM!$A$1:$B$100,2)</f>
        <v>0.99129999999999996</v>
      </c>
      <c r="BO10" s="120">
        <f t="shared" ref="BO10:BO20" si="162">CEILING(BN10*BL10,0.01)</f>
        <v>292.43</v>
      </c>
      <c r="BP10" s="120">
        <f t="shared" ref="BP10:BP22" si="163">IF(BO10&gt;0, (FLOOR((0.03768*POWER((480-BO10),1.85)),1)),0)</f>
        <v>604</v>
      </c>
      <c r="BQ10" s="128">
        <f t="shared" ref="BQ10:BQ22" si="164">BP10</f>
        <v>604</v>
      </c>
      <c r="BR10" s="114"/>
      <c r="BS10" s="122">
        <f t="shared" si="0"/>
        <v>6745</v>
      </c>
      <c r="BT10" s="114"/>
      <c r="BU10" s="124">
        <f t="shared" si="1"/>
        <v>12</v>
      </c>
    </row>
    <row r="11" spans="1:73" s="17" customFormat="1">
      <c r="A11" s="131"/>
      <c r="B11" s="133"/>
      <c r="C11" s="120" t="s">
        <v>339</v>
      </c>
      <c r="D11" s="120"/>
      <c r="E11" s="120"/>
      <c r="F11" s="158" t="s">
        <v>164</v>
      </c>
      <c r="G11" s="134" t="str">
        <f>VLOOKUP(F11,'Other specs'!$A$67:$B$78,2)</f>
        <v>M40</v>
      </c>
      <c r="H11" s="109">
        <v>12.35</v>
      </c>
      <c r="I11" s="120" t="str">
        <f t="shared" si="124"/>
        <v>M40 100</v>
      </c>
      <c r="J11" s="120">
        <f>VLOOKUP(I11,LookupM!$A$1:$B$100,2)</f>
        <v>0.95779999999999998</v>
      </c>
      <c r="K11" s="120">
        <f t="shared" si="133"/>
        <v>11.83</v>
      </c>
      <c r="L11" s="120">
        <f t="shared" si="134"/>
        <v>685</v>
      </c>
      <c r="M11" s="128">
        <f t="shared" si="135"/>
        <v>685</v>
      </c>
      <c r="N11" s="109">
        <v>6.58</v>
      </c>
      <c r="O11" s="120" t="str">
        <f t="shared" si="125"/>
        <v>M40 Long</v>
      </c>
      <c r="P11" s="120">
        <f>VLOOKUP(O11,LookupM!$A$1:$B$100,2)</f>
        <v>1.0899000000000001</v>
      </c>
      <c r="Q11" s="120">
        <f t="shared" si="136"/>
        <v>7.17</v>
      </c>
      <c r="R11" s="120">
        <f t="shared" si="137"/>
        <v>854</v>
      </c>
      <c r="S11" s="128">
        <f t="shared" si="138"/>
        <v>854</v>
      </c>
      <c r="T11" s="109">
        <v>11.71</v>
      </c>
      <c r="U11" s="120" t="str">
        <f t="shared" si="126"/>
        <v>M40 Shot</v>
      </c>
      <c r="V11" s="120">
        <f>VLOOKUP(U11,LookupM!$A$1:$B$100,2)</f>
        <v>1.1136999999999999</v>
      </c>
      <c r="W11" s="120">
        <f t="shared" si="139"/>
        <v>13.040000000000001</v>
      </c>
      <c r="X11" s="120">
        <f t="shared" si="140"/>
        <v>670</v>
      </c>
      <c r="Y11" s="128">
        <f t="shared" si="141"/>
        <v>670</v>
      </c>
      <c r="Z11" s="109">
        <v>1.84</v>
      </c>
      <c r="AA11" s="120" t="str">
        <f t="shared" si="127"/>
        <v>M40 High</v>
      </c>
      <c r="AB11" s="120">
        <f>VLOOKUP(AA11,LookupM!$A$1:$B$100,2)</f>
        <v>1.0486</v>
      </c>
      <c r="AC11" s="120">
        <f t="shared" si="142"/>
        <v>1.92</v>
      </c>
      <c r="AD11" s="120">
        <f t="shared" si="143"/>
        <v>731</v>
      </c>
      <c r="AE11" s="128">
        <f t="shared" si="144"/>
        <v>731</v>
      </c>
      <c r="AF11" s="109">
        <v>54.03</v>
      </c>
      <c r="AG11" s="120" t="str">
        <f t="shared" si="128"/>
        <v>M40 400</v>
      </c>
      <c r="AH11" s="120">
        <f>VLOOKUP(AG11,LookupM!$A$1:$B$100,2)</f>
        <v>0.93540000000000001</v>
      </c>
      <c r="AI11" s="120">
        <f t="shared" si="145"/>
        <v>50.54</v>
      </c>
      <c r="AJ11" s="120">
        <f t="shared" si="146"/>
        <v>790</v>
      </c>
      <c r="AK11" s="128">
        <f t="shared" si="147"/>
        <v>790</v>
      </c>
      <c r="AL11" s="109">
        <v>15.69</v>
      </c>
      <c r="AM11" s="120" t="str">
        <f t="shared" si="132"/>
        <v>M40 Hurd</v>
      </c>
      <c r="AN11" s="120">
        <f>VLOOKUP(AM11,LookupM!$A$1:$B$100,2)</f>
        <v>0.9526</v>
      </c>
      <c r="AO11" s="120">
        <f t="shared" si="148"/>
        <v>14.950000000000001</v>
      </c>
      <c r="AP11" s="120">
        <f t="shared" si="149"/>
        <v>856</v>
      </c>
      <c r="AQ11" s="128">
        <f t="shared" si="150"/>
        <v>856</v>
      </c>
      <c r="AR11" s="109">
        <v>38.74</v>
      </c>
      <c r="AS11" s="120" t="str">
        <f t="shared" si="129"/>
        <v>M40 Disc</v>
      </c>
      <c r="AT11" s="120">
        <f>VLOOKUP(AS11,LookupM!$A$1:$B$100,2)</f>
        <v>1.1013999999999999</v>
      </c>
      <c r="AU11" s="120">
        <f t="shared" si="151"/>
        <v>42.660000000000004</v>
      </c>
      <c r="AV11" s="120">
        <f t="shared" si="152"/>
        <v>719</v>
      </c>
      <c r="AW11" s="128">
        <f t="shared" si="153"/>
        <v>719</v>
      </c>
      <c r="AX11" s="109">
        <v>4</v>
      </c>
      <c r="AY11" s="120" t="str">
        <f t="shared" si="130"/>
        <v>M40 Pole</v>
      </c>
      <c r="AZ11" s="120">
        <f>VLOOKUP(AY11,LookupM!$A$1:$B$100,2)</f>
        <v>1.0772999999999999</v>
      </c>
      <c r="BA11" s="120">
        <f t="shared" si="154"/>
        <v>4.3</v>
      </c>
      <c r="BB11" s="120">
        <f t="shared" si="155"/>
        <v>702</v>
      </c>
      <c r="BC11" s="128">
        <f t="shared" si="156"/>
        <v>702</v>
      </c>
      <c r="BD11" s="109">
        <v>44.64</v>
      </c>
      <c r="BE11" s="120" t="str">
        <f t="shared" si="131"/>
        <v>M40 Jav</v>
      </c>
      <c r="BF11" s="120">
        <f>VLOOKUP(BE11,LookupM!$A$1:$B$100,2)</f>
        <v>1.0862000000000001</v>
      </c>
      <c r="BG11" s="120">
        <f t="shared" si="157"/>
        <v>48.480000000000004</v>
      </c>
      <c r="BH11" s="120">
        <f t="shared" si="158"/>
        <v>566</v>
      </c>
      <c r="BI11" s="128">
        <f t="shared" si="159"/>
        <v>566</v>
      </c>
      <c r="BJ11" s="117">
        <v>4</v>
      </c>
      <c r="BK11" s="79">
        <v>58.55</v>
      </c>
      <c r="BL11" s="120">
        <f t="shared" si="160"/>
        <v>298.55</v>
      </c>
      <c r="BM11" s="120" t="str">
        <f t="shared" si="161"/>
        <v>M40 1500</v>
      </c>
      <c r="BN11" s="120">
        <f>VLOOKUP(BM11,LookupM!$A$1:$B$100,2)</f>
        <v>0.95189999999999997</v>
      </c>
      <c r="BO11" s="120">
        <f t="shared" si="162"/>
        <v>284.19</v>
      </c>
      <c r="BP11" s="120">
        <f t="shared" si="163"/>
        <v>654</v>
      </c>
      <c r="BQ11" s="128">
        <f t="shared" si="164"/>
        <v>654</v>
      </c>
      <c r="BR11" s="114"/>
      <c r="BS11" s="122">
        <f t="shared" si="0"/>
        <v>7227</v>
      </c>
      <c r="BT11" s="114"/>
      <c r="BU11" s="124">
        <f t="shared" si="1"/>
        <v>7</v>
      </c>
    </row>
    <row r="12" spans="1:73" s="17" customFormat="1">
      <c r="A12" s="131"/>
      <c r="B12" s="133"/>
      <c r="C12" s="120" t="s">
        <v>340</v>
      </c>
      <c r="D12" s="120"/>
      <c r="E12" s="120"/>
      <c r="F12" s="158" t="s">
        <v>164</v>
      </c>
      <c r="G12" s="134" t="str">
        <f>VLOOKUP(F12,'Other specs'!$A$67:$B$78,2)</f>
        <v>M40</v>
      </c>
      <c r="H12" s="109">
        <v>12.34</v>
      </c>
      <c r="I12" s="120" t="str">
        <f t="shared" si="124"/>
        <v>M40 100</v>
      </c>
      <c r="J12" s="120">
        <f>VLOOKUP(I12,LookupM!$A$1:$B$100,2)</f>
        <v>0.95779999999999998</v>
      </c>
      <c r="K12" s="120">
        <f t="shared" si="133"/>
        <v>11.82</v>
      </c>
      <c r="L12" s="120">
        <f t="shared" si="134"/>
        <v>687</v>
      </c>
      <c r="M12" s="128">
        <f t="shared" si="135"/>
        <v>687</v>
      </c>
      <c r="N12" s="109">
        <v>6.56</v>
      </c>
      <c r="O12" s="120" t="str">
        <f t="shared" si="125"/>
        <v>M40 Long</v>
      </c>
      <c r="P12" s="120">
        <f>VLOOKUP(O12,LookupM!$A$1:$B$100,2)</f>
        <v>1.0899000000000001</v>
      </c>
      <c r="Q12" s="120">
        <f t="shared" si="136"/>
        <v>7.1400000000000006</v>
      </c>
      <c r="R12" s="120">
        <f t="shared" si="137"/>
        <v>847</v>
      </c>
      <c r="S12" s="128">
        <f t="shared" si="138"/>
        <v>847</v>
      </c>
      <c r="T12" s="109">
        <v>12.28</v>
      </c>
      <c r="U12" s="120" t="str">
        <f t="shared" si="126"/>
        <v>M40 Shot</v>
      </c>
      <c r="V12" s="120">
        <f>VLOOKUP(U12,LookupM!$A$1:$B$100,2)</f>
        <v>1.1136999999999999</v>
      </c>
      <c r="W12" s="120">
        <f t="shared" si="139"/>
        <v>13.67</v>
      </c>
      <c r="X12" s="120">
        <f t="shared" si="140"/>
        <v>708</v>
      </c>
      <c r="Y12" s="128">
        <f t="shared" si="141"/>
        <v>708</v>
      </c>
      <c r="Z12" s="109">
        <v>1.78</v>
      </c>
      <c r="AA12" s="120" t="str">
        <f t="shared" si="127"/>
        <v>M40 High</v>
      </c>
      <c r="AB12" s="120">
        <f>VLOOKUP(AA12,LookupM!$A$1:$B$100,2)</f>
        <v>1.0486</v>
      </c>
      <c r="AC12" s="120">
        <f t="shared" si="142"/>
        <v>1.86</v>
      </c>
      <c r="AD12" s="120">
        <f t="shared" si="143"/>
        <v>679</v>
      </c>
      <c r="AE12" s="128">
        <f t="shared" si="144"/>
        <v>679</v>
      </c>
      <c r="AF12" s="109">
        <v>55.12</v>
      </c>
      <c r="AG12" s="120" t="str">
        <f t="shared" si="128"/>
        <v>M40 400</v>
      </c>
      <c r="AH12" s="120">
        <f>VLOOKUP(AG12,LookupM!$A$1:$B$100,2)</f>
        <v>0.93540000000000001</v>
      </c>
      <c r="AI12" s="120">
        <f t="shared" si="145"/>
        <v>51.56</v>
      </c>
      <c r="AJ12" s="120">
        <f t="shared" si="146"/>
        <v>744</v>
      </c>
      <c r="AK12" s="128">
        <f t="shared" si="147"/>
        <v>744</v>
      </c>
      <c r="AL12" s="109">
        <v>16.09</v>
      </c>
      <c r="AM12" s="120" t="str">
        <f t="shared" si="132"/>
        <v>M40 Hurd</v>
      </c>
      <c r="AN12" s="120">
        <f>VLOOKUP(AM12,LookupM!$A$1:$B$100,2)</f>
        <v>0.9526</v>
      </c>
      <c r="AO12" s="120">
        <f t="shared" si="148"/>
        <v>15.33</v>
      </c>
      <c r="AP12" s="120">
        <f t="shared" si="149"/>
        <v>810</v>
      </c>
      <c r="AQ12" s="128">
        <f t="shared" si="150"/>
        <v>810</v>
      </c>
      <c r="AR12" s="109">
        <v>39.979999999999997</v>
      </c>
      <c r="AS12" s="120" t="str">
        <f t="shared" si="129"/>
        <v>M40 Disc</v>
      </c>
      <c r="AT12" s="120">
        <f>VLOOKUP(AS12,LookupM!$A$1:$B$100,2)</f>
        <v>1.1013999999999999</v>
      </c>
      <c r="AU12" s="120">
        <f t="shared" si="151"/>
        <v>44.03</v>
      </c>
      <c r="AV12" s="120">
        <f t="shared" si="152"/>
        <v>747</v>
      </c>
      <c r="AW12" s="128">
        <f t="shared" si="153"/>
        <v>747</v>
      </c>
      <c r="AX12" s="109">
        <v>4.0999999999999996</v>
      </c>
      <c r="AY12" s="120" t="str">
        <f t="shared" si="130"/>
        <v>M40 Pole</v>
      </c>
      <c r="AZ12" s="120">
        <f>VLOOKUP(AY12,LookupM!$A$1:$B$100,2)</f>
        <v>1.0772999999999999</v>
      </c>
      <c r="BA12" s="120">
        <f t="shared" si="154"/>
        <v>4.41</v>
      </c>
      <c r="BB12" s="120">
        <f t="shared" si="155"/>
        <v>734</v>
      </c>
      <c r="BC12" s="128">
        <f t="shared" si="156"/>
        <v>734</v>
      </c>
      <c r="BD12" s="109">
        <v>44.39</v>
      </c>
      <c r="BE12" s="120" t="str">
        <f t="shared" si="131"/>
        <v>M40 Jav</v>
      </c>
      <c r="BF12" s="120">
        <f>VLOOKUP(BE12,LookupM!$A$1:$B$100,2)</f>
        <v>1.0862000000000001</v>
      </c>
      <c r="BG12" s="120">
        <f t="shared" si="157"/>
        <v>48.21</v>
      </c>
      <c r="BH12" s="120">
        <f t="shared" si="158"/>
        <v>562</v>
      </c>
      <c r="BI12" s="128">
        <f t="shared" si="159"/>
        <v>562</v>
      </c>
      <c r="BJ12" s="117">
        <v>5</v>
      </c>
      <c r="BK12" s="79">
        <v>29.38</v>
      </c>
      <c r="BL12" s="120">
        <f t="shared" si="160"/>
        <v>329.38</v>
      </c>
      <c r="BM12" s="120" t="str">
        <f t="shared" si="161"/>
        <v>M40 1500</v>
      </c>
      <c r="BN12" s="120">
        <f>VLOOKUP(BM12,LookupM!$A$1:$B$100,2)</f>
        <v>0.95189999999999997</v>
      </c>
      <c r="BO12" s="120">
        <f t="shared" si="162"/>
        <v>313.54000000000002</v>
      </c>
      <c r="BP12" s="120">
        <f t="shared" si="163"/>
        <v>484</v>
      </c>
      <c r="BQ12" s="128">
        <f t="shared" si="164"/>
        <v>484</v>
      </c>
      <c r="BR12" s="114"/>
      <c r="BS12" s="122">
        <f t="shared" si="0"/>
        <v>7002</v>
      </c>
      <c r="BT12" s="114"/>
      <c r="BU12" s="124">
        <f t="shared" si="1"/>
        <v>11</v>
      </c>
    </row>
    <row r="13" spans="1:73" s="17" customFormat="1">
      <c r="A13" s="131"/>
      <c r="B13" s="133"/>
      <c r="C13" s="120" t="s">
        <v>341</v>
      </c>
      <c r="D13" s="120"/>
      <c r="E13" s="120"/>
      <c r="F13" s="158" t="s">
        <v>165</v>
      </c>
      <c r="G13" s="134" t="str">
        <f>VLOOKUP(F13,'Other specs'!$A$67:$B$78,2)</f>
        <v>M45</v>
      </c>
      <c r="H13" s="109">
        <v>12.52</v>
      </c>
      <c r="I13" s="120" t="str">
        <f t="shared" si="124"/>
        <v>M45 100</v>
      </c>
      <c r="J13" s="120">
        <f>VLOOKUP(I13,LookupM!$A$1:$B$100,2)</f>
        <v>0.92869999999999997</v>
      </c>
      <c r="K13" s="120">
        <f t="shared" si="133"/>
        <v>11.63</v>
      </c>
      <c r="L13" s="120">
        <f t="shared" si="134"/>
        <v>725</v>
      </c>
      <c r="M13" s="128">
        <f t="shared" si="135"/>
        <v>725</v>
      </c>
      <c r="N13" s="109">
        <v>6.23</v>
      </c>
      <c r="O13" s="120" t="str">
        <f t="shared" si="125"/>
        <v>M45 Long</v>
      </c>
      <c r="P13" s="120">
        <f>VLOOKUP(O13,LookupM!$A$1:$B$100,2)</f>
        <v>1.1551</v>
      </c>
      <c r="Q13" s="120">
        <f t="shared" si="136"/>
        <v>7.19</v>
      </c>
      <c r="R13" s="120">
        <f t="shared" si="137"/>
        <v>859</v>
      </c>
      <c r="S13" s="128">
        <f t="shared" si="138"/>
        <v>859</v>
      </c>
      <c r="T13" s="109">
        <v>12.12</v>
      </c>
      <c r="U13" s="120" t="str">
        <f t="shared" si="126"/>
        <v>M45 Shot</v>
      </c>
      <c r="V13" s="120">
        <f>VLOOKUP(U13,LookupM!$A$1:$B$100,2)</f>
        <v>1.2022999999999999</v>
      </c>
      <c r="W13" s="120">
        <f t="shared" si="139"/>
        <v>14.57</v>
      </c>
      <c r="X13" s="120">
        <f t="shared" si="140"/>
        <v>763</v>
      </c>
      <c r="Y13" s="128">
        <f t="shared" si="141"/>
        <v>763</v>
      </c>
      <c r="Z13" s="109">
        <v>1.83</v>
      </c>
      <c r="AA13" s="120" t="str">
        <f t="shared" si="127"/>
        <v>M45 High</v>
      </c>
      <c r="AB13" s="120">
        <f>VLOOKUP(AA13,LookupM!$A$1:$B$100,2)</f>
        <v>1.1022000000000001</v>
      </c>
      <c r="AC13" s="120">
        <f t="shared" si="142"/>
        <v>2.0100000000000002</v>
      </c>
      <c r="AD13" s="120">
        <f t="shared" si="143"/>
        <v>813</v>
      </c>
      <c r="AE13" s="128">
        <f t="shared" si="144"/>
        <v>813</v>
      </c>
      <c r="AF13" s="109">
        <v>58.65</v>
      </c>
      <c r="AG13" s="120" t="str">
        <f t="shared" si="128"/>
        <v>M45 400</v>
      </c>
      <c r="AH13" s="120">
        <f>VLOOKUP(AG13,LookupM!$A$1:$B$100,2)</f>
        <v>0.90539999999999998</v>
      </c>
      <c r="AI13" s="120">
        <f t="shared" si="145"/>
        <v>53.11</v>
      </c>
      <c r="AJ13" s="120">
        <f t="shared" si="146"/>
        <v>677</v>
      </c>
      <c r="AK13" s="128">
        <f t="shared" si="147"/>
        <v>677</v>
      </c>
      <c r="AL13" s="109">
        <v>16.38</v>
      </c>
      <c r="AM13" s="120" t="str">
        <f t="shared" si="132"/>
        <v>M45 Hurd</v>
      </c>
      <c r="AN13" s="120">
        <f>VLOOKUP(AM13,LookupM!$A$1:$B$100,2)</f>
        <v>0.91510000000000002</v>
      </c>
      <c r="AO13" s="120">
        <f t="shared" si="148"/>
        <v>14.99</v>
      </c>
      <c r="AP13" s="120">
        <f t="shared" si="149"/>
        <v>851</v>
      </c>
      <c r="AQ13" s="128">
        <f t="shared" si="150"/>
        <v>851</v>
      </c>
      <c r="AR13" s="109">
        <v>38.53</v>
      </c>
      <c r="AS13" s="120" t="str">
        <f t="shared" si="129"/>
        <v>M45 Disc</v>
      </c>
      <c r="AT13" s="120">
        <f>VLOOKUP(AS13,LookupM!$A$1:$B$100,2)</f>
        <v>1.2049000000000001</v>
      </c>
      <c r="AU13" s="120">
        <f t="shared" si="151"/>
        <v>46.42</v>
      </c>
      <c r="AV13" s="120">
        <f t="shared" si="152"/>
        <v>796</v>
      </c>
      <c r="AW13" s="128">
        <f t="shared" si="153"/>
        <v>796</v>
      </c>
      <c r="AX13" s="109">
        <v>3.8</v>
      </c>
      <c r="AY13" s="120" t="str">
        <f t="shared" si="130"/>
        <v>M45 Pole</v>
      </c>
      <c r="AZ13" s="120">
        <f>VLOOKUP(AY13,LookupM!$A$1:$B$100,2)</f>
        <v>1.1480999999999999</v>
      </c>
      <c r="BA13" s="120">
        <f t="shared" si="154"/>
        <v>4.3600000000000003</v>
      </c>
      <c r="BB13" s="120">
        <f t="shared" si="155"/>
        <v>719</v>
      </c>
      <c r="BC13" s="128">
        <f t="shared" si="156"/>
        <v>719</v>
      </c>
      <c r="BD13" s="109">
        <v>49.33</v>
      </c>
      <c r="BE13" s="120" t="str">
        <f t="shared" si="131"/>
        <v>M45 Jav</v>
      </c>
      <c r="BF13" s="120">
        <f>VLOOKUP(BE13,LookupM!$A$1:$B$100,2)</f>
        <v>1.1716</v>
      </c>
      <c r="BG13" s="120">
        <f t="shared" si="157"/>
        <v>57.79</v>
      </c>
      <c r="BH13" s="120">
        <f t="shared" si="158"/>
        <v>705</v>
      </c>
      <c r="BI13" s="128">
        <f t="shared" si="159"/>
        <v>705</v>
      </c>
      <c r="BJ13" s="117">
        <v>5</v>
      </c>
      <c r="BK13" s="79">
        <v>51.7</v>
      </c>
      <c r="BL13" s="120">
        <f t="shared" si="160"/>
        <v>351.7</v>
      </c>
      <c r="BM13" s="120" t="str">
        <f t="shared" si="161"/>
        <v>M45 1500</v>
      </c>
      <c r="BN13" s="120">
        <f>VLOOKUP(BM13,LookupM!$A$1:$B$100,2)</f>
        <v>0.91249999999999998</v>
      </c>
      <c r="BO13" s="120">
        <f t="shared" si="162"/>
        <v>320.93</v>
      </c>
      <c r="BP13" s="120">
        <f t="shared" si="163"/>
        <v>445</v>
      </c>
      <c r="BQ13" s="128">
        <f t="shared" si="164"/>
        <v>445</v>
      </c>
      <c r="BR13" s="114"/>
      <c r="BS13" s="122">
        <f t="shared" si="0"/>
        <v>7353</v>
      </c>
      <c r="BT13" s="114"/>
      <c r="BU13" s="124">
        <f t="shared" si="1"/>
        <v>6</v>
      </c>
    </row>
    <row r="14" spans="1:73" s="17" customFormat="1">
      <c r="A14" s="131"/>
      <c r="B14" s="133"/>
      <c r="C14" s="120" t="s">
        <v>342</v>
      </c>
      <c r="D14" s="120"/>
      <c r="E14" s="120"/>
      <c r="F14" s="158" t="s">
        <v>166</v>
      </c>
      <c r="G14" s="134" t="str">
        <f>VLOOKUP(F14,'Other specs'!$A$67:$B$78,2)</f>
        <v>M50</v>
      </c>
      <c r="H14" s="109">
        <v>12.88</v>
      </c>
      <c r="I14" s="120" t="str">
        <f t="shared" si="124"/>
        <v>M50 100</v>
      </c>
      <c r="J14" s="120">
        <f>VLOOKUP(I14,LookupM!$A$1:$B$100,2)</f>
        <v>0.89959999999999996</v>
      </c>
      <c r="K14" s="120">
        <f t="shared" si="133"/>
        <v>11.59</v>
      </c>
      <c r="L14" s="120">
        <f t="shared" si="134"/>
        <v>734</v>
      </c>
      <c r="M14" s="128">
        <f t="shared" si="135"/>
        <v>734</v>
      </c>
      <c r="N14" s="109">
        <v>6.22</v>
      </c>
      <c r="O14" s="120" t="str">
        <f t="shared" si="125"/>
        <v>M50 Long</v>
      </c>
      <c r="P14" s="120">
        <f>VLOOKUP(O14,LookupM!$A$1:$B$100,2)</f>
        <v>1.2285999999999999</v>
      </c>
      <c r="Q14" s="120">
        <f t="shared" si="136"/>
        <v>7.6400000000000006</v>
      </c>
      <c r="R14" s="120">
        <f t="shared" si="137"/>
        <v>970</v>
      </c>
      <c r="S14" s="128">
        <f t="shared" si="138"/>
        <v>970</v>
      </c>
      <c r="T14" s="109">
        <v>13.31</v>
      </c>
      <c r="U14" s="120" t="str">
        <f t="shared" si="126"/>
        <v>M50 Shot</v>
      </c>
      <c r="V14" s="120">
        <f>VLOOKUP(U14,LookupM!$A$1:$B$100,2)</f>
        <v>1.1720999999999999</v>
      </c>
      <c r="W14" s="120">
        <f t="shared" si="139"/>
        <v>15.6</v>
      </c>
      <c r="X14" s="120">
        <f t="shared" si="140"/>
        <v>827</v>
      </c>
      <c r="Y14" s="128">
        <f t="shared" si="141"/>
        <v>827</v>
      </c>
      <c r="Z14" s="109">
        <v>1.71</v>
      </c>
      <c r="AA14" s="120" t="str">
        <f t="shared" si="127"/>
        <v>M50 High</v>
      </c>
      <c r="AB14" s="120">
        <f>VLOOKUP(AA14,LookupM!$A$1:$B$100,2)</f>
        <v>1.1617</v>
      </c>
      <c r="AC14" s="120">
        <f t="shared" si="142"/>
        <v>1.98</v>
      </c>
      <c r="AD14" s="120">
        <f t="shared" si="143"/>
        <v>785</v>
      </c>
      <c r="AE14" s="128">
        <f t="shared" si="144"/>
        <v>785</v>
      </c>
      <c r="AF14" s="109">
        <v>57.31</v>
      </c>
      <c r="AG14" s="120" t="str">
        <f t="shared" si="128"/>
        <v>M50 400</v>
      </c>
      <c r="AH14" s="120">
        <f>VLOOKUP(AG14,LookupM!$A$1:$B$100,2)</f>
        <v>0.87539999999999996</v>
      </c>
      <c r="AI14" s="120">
        <f t="shared" si="145"/>
        <v>50.17</v>
      </c>
      <c r="AJ14" s="120">
        <f t="shared" si="146"/>
        <v>807</v>
      </c>
      <c r="AK14" s="128">
        <f t="shared" si="147"/>
        <v>807</v>
      </c>
      <c r="AL14" s="109">
        <v>15.2</v>
      </c>
      <c r="AM14" s="120" t="str">
        <f t="shared" si="132"/>
        <v>M50 Hurd</v>
      </c>
      <c r="AN14" s="120">
        <f>VLOOKUP(AM14,LookupM!$A$1:$B$100,2)</f>
        <v>0.96040000000000003</v>
      </c>
      <c r="AO14" s="120">
        <f t="shared" si="148"/>
        <v>14.6</v>
      </c>
      <c r="AP14" s="120">
        <f t="shared" si="149"/>
        <v>899</v>
      </c>
      <c r="AQ14" s="128">
        <f t="shared" si="150"/>
        <v>899</v>
      </c>
      <c r="AR14" s="109">
        <v>40.520000000000003</v>
      </c>
      <c r="AS14" s="120" t="str">
        <f t="shared" si="129"/>
        <v>M50 Disc</v>
      </c>
      <c r="AT14" s="120">
        <f>VLOOKUP(AS14,LookupM!$A$1:$B$100,2)</f>
        <v>1.0218</v>
      </c>
      <c r="AU14" s="120">
        <f t="shared" si="151"/>
        <v>41.4</v>
      </c>
      <c r="AV14" s="120">
        <f t="shared" si="152"/>
        <v>693</v>
      </c>
      <c r="AW14" s="128">
        <f t="shared" si="153"/>
        <v>693</v>
      </c>
      <c r="AX14" s="109">
        <v>3.85</v>
      </c>
      <c r="AY14" s="120" t="str">
        <f t="shared" si="130"/>
        <v>M50 Pole</v>
      </c>
      <c r="AZ14" s="120">
        <f>VLOOKUP(AY14,LookupM!$A$1:$B$100,2)</f>
        <v>1.2272000000000001</v>
      </c>
      <c r="BA14" s="120">
        <f t="shared" si="154"/>
        <v>4.72</v>
      </c>
      <c r="BB14" s="120">
        <f t="shared" si="155"/>
        <v>825</v>
      </c>
      <c r="BC14" s="128">
        <f t="shared" si="156"/>
        <v>825</v>
      </c>
      <c r="BD14" s="109">
        <v>47.66</v>
      </c>
      <c r="BE14" s="120" t="str">
        <f t="shared" si="131"/>
        <v>M50 Jav</v>
      </c>
      <c r="BF14" s="120">
        <f>VLOOKUP(BE14,LookupM!$A$1:$B$100,2)</f>
        <v>1.2278</v>
      </c>
      <c r="BG14" s="120">
        <f t="shared" si="157"/>
        <v>58.51</v>
      </c>
      <c r="BH14" s="120">
        <f t="shared" si="158"/>
        <v>715</v>
      </c>
      <c r="BI14" s="128">
        <f t="shared" si="159"/>
        <v>715</v>
      </c>
      <c r="BJ14" s="117">
        <v>4</v>
      </c>
      <c r="BK14" s="79">
        <v>57.52</v>
      </c>
      <c r="BL14" s="120">
        <f t="shared" si="160"/>
        <v>297.52</v>
      </c>
      <c r="BM14" s="120" t="str">
        <f t="shared" si="161"/>
        <v>M50 1500</v>
      </c>
      <c r="BN14" s="120">
        <f>VLOOKUP(BM14,LookupM!$A$1:$B$100,2)</f>
        <v>0.87309999999999999</v>
      </c>
      <c r="BO14" s="120">
        <f t="shared" si="162"/>
        <v>259.77</v>
      </c>
      <c r="BP14" s="120">
        <f t="shared" si="163"/>
        <v>813</v>
      </c>
      <c r="BQ14" s="128">
        <f t="shared" si="164"/>
        <v>813</v>
      </c>
      <c r="BR14" s="114"/>
      <c r="BS14" s="122">
        <f t="shared" si="0"/>
        <v>8068</v>
      </c>
      <c r="BT14" s="114"/>
      <c r="BU14" s="124">
        <f t="shared" si="1"/>
        <v>4</v>
      </c>
    </row>
    <row r="15" spans="1:73" s="17" customFormat="1">
      <c r="A15" s="131"/>
      <c r="B15" s="133"/>
      <c r="C15" s="120" t="s">
        <v>343</v>
      </c>
      <c r="D15" s="120"/>
      <c r="E15" s="120"/>
      <c r="F15" s="158" t="s">
        <v>167</v>
      </c>
      <c r="G15" s="134" t="str">
        <f>VLOOKUP(F15,'Other specs'!$A$67:$B$78,2)</f>
        <v>M55</v>
      </c>
      <c r="H15" s="109">
        <v>12.63</v>
      </c>
      <c r="I15" s="120" t="str">
        <f t="shared" si="124"/>
        <v>M55 100</v>
      </c>
      <c r="J15" s="120">
        <f>VLOOKUP(I15,LookupM!$A$1:$B$100,2)</f>
        <v>0.87050000000000005</v>
      </c>
      <c r="K15" s="120">
        <f t="shared" si="133"/>
        <v>11</v>
      </c>
      <c r="L15" s="120">
        <f t="shared" si="134"/>
        <v>861</v>
      </c>
      <c r="M15" s="128">
        <f t="shared" si="135"/>
        <v>861</v>
      </c>
      <c r="N15" s="109">
        <v>5.4</v>
      </c>
      <c r="O15" s="120" t="str">
        <f t="shared" si="125"/>
        <v>M55 Long</v>
      </c>
      <c r="P15" s="120">
        <f>VLOOKUP(O15,LookupM!$A$1:$B$100,2)</f>
        <v>1.3121</v>
      </c>
      <c r="Q15" s="120">
        <f t="shared" si="136"/>
        <v>7.08</v>
      </c>
      <c r="R15" s="120">
        <f t="shared" si="137"/>
        <v>833</v>
      </c>
      <c r="S15" s="128">
        <f t="shared" si="138"/>
        <v>833</v>
      </c>
      <c r="T15" s="109">
        <v>10.48</v>
      </c>
      <c r="U15" s="120" t="str">
        <f t="shared" si="126"/>
        <v>M55 Shot</v>
      </c>
      <c r="V15" s="120">
        <f>VLOOKUP(U15,LookupM!$A$1:$B$100,2)</f>
        <v>1.2706</v>
      </c>
      <c r="W15" s="120">
        <f t="shared" si="139"/>
        <v>13.31</v>
      </c>
      <c r="X15" s="120">
        <f t="shared" si="140"/>
        <v>686</v>
      </c>
      <c r="Y15" s="128">
        <f t="shared" si="141"/>
        <v>686</v>
      </c>
      <c r="Z15" s="109">
        <v>1.74</v>
      </c>
      <c r="AA15" s="120" t="str">
        <f t="shared" si="127"/>
        <v>M55 High</v>
      </c>
      <c r="AB15" s="120">
        <f>VLOOKUP(AA15,LookupM!$A$1:$B$100,2)</f>
        <v>1.228</v>
      </c>
      <c r="AC15" s="120">
        <f t="shared" si="142"/>
        <v>2.13</v>
      </c>
      <c r="AD15" s="120">
        <f t="shared" si="143"/>
        <v>925</v>
      </c>
      <c r="AE15" s="128">
        <f t="shared" si="144"/>
        <v>925</v>
      </c>
      <c r="AF15" s="109">
        <v>58.53</v>
      </c>
      <c r="AG15" s="120" t="str">
        <f t="shared" si="128"/>
        <v>M55 400</v>
      </c>
      <c r="AH15" s="120">
        <f>VLOOKUP(AG15,LookupM!$A$1:$B$100,2)</f>
        <v>0.84540000000000004</v>
      </c>
      <c r="AI15" s="120">
        <f t="shared" si="145"/>
        <v>49.49</v>
      </c>
      <c r="AJ15" s="120">
        <f t="shared" si="146"/>
        <v>838</v>
      </c>
      <c r="AK15" s="128">
        <f t="shared" si="147"/>
        <v>838</v>
      </c>
      <c r="AL15" s="109">
        <v>14.98</v>
      </c>
      <c r="AM15" s="120" t="str">
        <f t="shared" si="132"/>
        <v>M55 Hurd</v>
      </c>
      <c r="AN15" s="120">
        <f>VLOOKUP(AM15,LookupM!$A$1:$B$100,2)</f>
        <v>0.92290000000000005</v>
      </c>
      <c r="AO15" s="120">
        <f t="shared" si="148"/>
        <v>13.83</v>
      </c>
      <c r="AP15" s="120">
        <f t="shared" si="149"/>
        <v>997</v>
      </c>
      <c r="AQ15" s="128">
        <f t="shared" si="150"/>
        <v>997</v>
      </c>
      <c r="AR15" s="109">
        <v>33.03</v>
      </c>
      <c r="AS15" s="120" t="str">
        <f t="shared" si="129"/>
        <v>M55 Disc</v>
      </c>
      <c r="AT15" s="120">
        <f>VLOOKUP(AS15,LookupM!$A$1:$B$100,2)</f>
        <v>1.1103000000000001</v>
      </c>
      <c r="AU15" s="120">
        <f t="shared" si="151"/>
        <v>36.67</v>
      </c>
      <c r="AV15" s="120">
        <f t="shared" si="152"/>
        <v>597</v>
      </c>
      <c r="AW15" s="128">
        <f t="shared" si="153"/>
        <v>597</v>
      </c>
      <c r="AX15" s="109">
        <v>3.35</v>
      </c>
      <c r="AY15" s="120" t="str">
        <f t="shared" si="130"/>
        <v>M55 Pole</v>
      </c>
      <c r="AZ15" s="120">
        <f>VLOOKUP(AY15,LookupM!$A$1:$B$100,2)</f>
        <v>1.3182</v>
      </c>
      <c r="BA15" s="120">
        <f t="shared" si="154"/>
        <v>4.41</v>
      </c>
      <c r="BB15" s="120">
        <f t="shared" si="155"/>
        <v>734</v>
      </c>
      <c r="BC15" s="128">
        <f t="shared" si="156"/>
        <v>734</v>
      </c>
      <c r="BD15" s="109">
        <v>39.369999999999997</v>
      </c>
      <c r="BE15" s="120" t="str">
        <f t="shared" si="131"/>
        <v>M55 Jav</v>
      </c>
      <c r="BF15" s="120">
        <f>VLOOKUP(BE15,LookupM!$A$1:$B$100,2)</f>
        <v>1.3380000000000001</v>
      </c>
      <c r="BG15" s="120">
        <f t="shared" si="157"/>
        <v>52.67</v>
      </c>
      <c r="BH15" s="120">
        <f t="shared" si="158"/>
        <v>628</v>
      </c>
      <c r="BI15" s="128">
        <f t="shared" si="159"/>
        <v>628</v>
      </c>
      <c r="BJ15" s="117">
        <v>6</v>
      </c>
      <c r="BK15" s="79">
        <v>6.52</v>
      </c>
      <c r="BL15" s="120">
        <f t="shared" si="160"/>
        <v>366.52</v>
      </c>
      <c r="BM15" s="120" t="str">
        <f t="shared" si="161"/>
        <v>M55 1500</v>
      </c>
      <c r="BN15" s="120">
        <f>VLOOKUP(BM15,LookupM!$A$1:$B$100,2)</f>
        <v>0.8337</v>
      </c>
      <c r="BO15" s="120">
        <f t="shared" si="162"/>
        <v>305.57</v>
      </c>
      <c r="BP15" s="120">
        <f t="shared" si="163"/>
        <v>528</v>
      </c>
      <c r="BQ15" s="128">
        <f t="shared" si="164"/>
        <v>528</v>
      </c>
      <c r="BR15" s="114"/>
      <c r="BS15" s="122">
        <f t="shared" si="0"/>
        <v>7627</v>
      </c>
      <c r="BT15" s="114"/>
      <c r="BU15" s="124">
        <f t="shared" si="1"/>
        <v>5</v>
      </c>
    </row>
    <row r="16" spans="1:73" s="17" customFormat="1">
      <c r="A16" s="131"/>
      <c r="B16" s="133"/>
      <c r="C16" s="120" t="s">
        <v>344</v>
      </c>
      <c r="D16" s="120"/>
      <c r="E16" s="120"/>
      <c r="F16" s="158" t="s">
        <v>168</v>
      </c>
      <c r="G16" s="134" t="str">
        <f>VLOOKUP(F16,'Other specs'!$A$67:$B$78,2)</f>
        <v>M60</v>
      </c>
      <c r="H16" s="109">
        <v>13.58</v>
      </c>
      <c r="I16" s="120" t="str">
        <f t="shared" si="124"/>
        <v>M60 100</v>
      </c>
      <c r="J16" s="120">
        <f>VLOOKUP(I16,LookupM!$A$1:$B$100,2)</f>
        <v>0.84140000000000004</v>
      </c>
      <c r="K16" s="120">
        <f t="shared" si="133"/>
        <v>11.43</v>
      </c>
      <c r="L16" s="120">
        <f t="shared" si="134"/>
        <v>767</v>
      </c>
      <c r="M16" s="128">
        <f t="shared" si="135"/>
        <v>767</v>
      </c>
      <c r="N16" s="109">
        <v>4.9000000000000004</v>
      </c>
      <c r="O16" s="120" t="str">
        <f t="shared" si="125"/>
        <v>M60 Long</v>
      </c>
      <c r="P16" s="120">
        <f>VLOOKUP(O16,LookupM!$A$1:$B$100,2)</f>
        <v>1.4077999999999999</v>
      </c>
      <c r="Q16" s="120">
        <f t="shared" si="136"/>
        <v>6.8900000000000006</v>
      </c>
      <c r="R16" s="120">
        <f t="shared" si="137"/>
        <v>788</v>
      </c>
      <c r="S16" s="128">
        <f t="shared" si="138"/>
        <v>788</v>
      </c>
      <c r="T16" s="109">
        <v>11.6</v>
      </c>
      <c r="U16" s="120" t="str">
        <f t="shared" si="126"/>
        <v>M60 Shot</v>
      </c>
      <c r="V16" s="120">
        <f>VLOOKUP(U16,LookupM!$A$1:$B$100,2)</f>
        <v>1.2482</v>
      </c>
      <c r="W16" s="120">
        <f t="shared" si="139"/>
        <v>14.47</v>
      </c>
      <c r="X16" s="120">
        <f t="shared" si="140"/>
        <v>757</v>
      </c>
      <c r="Y16" s="128">
        <f t="shared" si="141"/>
        <v>757</v>
      </c>
      <c r="Z16" s="109">
        <v>1.67</v>
      </c>
      <c r="AA16" s="120" t="str">
        <f t="shared" si="127"/>
        <v>M60 High</v>
      </c>
      <c r="AB16" s="120">
        <f>VLOOKUP(AA16,LookupM!$A$1:$B$100,2)</f>
        <v>1.3025</v>
      </c>
      <c r="AC16" s="120">
        <f t="shared" si="142"/>
        <v>2.17</v>
      </c>
      <c r="AD16" s="120">
        <f t="shared" si="143"/>
        <v>963</v>
      </c>
      <c r="AE16" s="128">
        <f t="shared" si="144"/>
        <v>963</v>
      </c>
      <c r="AF16" s="109">
        <v>62.35</v>
      </c>
      <c r="AG16" s="120" t="str">
        <f t="shared" si="128"/>
        <v>M60 400</v>
      </c>
      <c r="AH16" s="120">
        <f>VLOOKUP(AG16,LookupM!$A$1:$B$100,2)</f>
        <v>0.81540000000000001</v>
      </c>
      <c r="AI16" s="120">
        <f t="shared" si="145"/>
        <v>50.85</v>
      </c>
      <c r="AJ16" s="120">
        <f t="shared" si="146"/>
        <v>776</v>
      </c>
      <c r="AK16" s="128">
        <f t="shared" si="147"/>
        <v>776</v>
      </c>
      <c r="AL16" s="109">
        <v>15.94</v>
      </c>
      <c r="AM16" s="120" t="str">
        <f t="shared" si="132"/>
        <v>M60 Hurd</v>
      </c>
      <c r="AN16" s="120">
        <f>VLOOKUP(AM16,LookupM!$A$1:$B$100,2)</f>
        <v>0.9012</v>
      </c>
      <c r="AO16" s="120">
        <f t="shared" si="148"/>
        <v>14.370000000000001</v>
      </c>
      <c r="AP16" s="120">
        <f t="shared" si="149"/>
        <v>927</v>
      </c>
      <c r="AQ16" s="128">
        <f t="shared" si="150"/>
        <v>927</v>
      </c>
      <c r="AR16" s="109">
        <v>42.15</v>
      </c>
      <c r="AS16" s="120" t="str">
        <f t="shared" si="129"/>
        <v>M60 Disc</v>
      </c>
      <c r="AT16" s="120">
        <f>VLOOKUP(AS16,LookupM!$A$1:$B$100,2)</f>
        <v>1.0628</v>
      </c>
      <c r="AU16" s="120">
        <f t="shared" si="151"/>
        <v>44.79</v>
      </c>
      <c r="AV16" s="120">
        <f t="shared" si="152"/>
        <v>763</v>
      </c>
      <c r="AW16" s="128">
        <f t="shared" si="153"/>
        <v>763</v>
      </c>
      <c r="AX16" s="109">
        <v>3.7</v>
      </c>
      <c r="AY16" s="120" t="str">
        <f t="shared" si="130"/>
        <v>M60 Pole</v>
      </c>
      <c r="AZ16" s="120">
        <f>VLOOKUP(AY16,LookupM!$A$1:$B$100,2)</f>
        <v>1.4236</v>
      </c>
      <c r="BA16" s="120">
        <f t="shared" si="154"/>
        <v>5.26</v>
      </c>
      <c r="BB16" s="120">
        <f t="shared" si="155"/>
        <v>991</v>
      </c>
      <c r="BC16" s="128">
        <f t="shared" si="156"/>
        <v>991</v>
      </c>
      <c r="BD16" s="109">
        <v>41.25</v>
      </c>
      <c r="BE16" s="120" t="str">
        <f t="shared" si="131"/>
        <v>M60 Jav</v>
      </c>
      <c r="BF16" s="120">
        <f>VLOOKUP(BE16,LookupM!$A$1:$B$100,2)</f>
        <v>1.4139999999999999</v>
      </c>
      <c r="BG16" s="120">
        <f t="shared" si="157"/>
        <v>58.32</v>
      </c>
      <c r="BH16" s="120">
        <f t="shared" si="158"/>
        <v>713</v>
      </c>
      <c r="BI16" s="128">
        <f t="shared" si="159"/>
        <v>713</v>
      </c>
      <c r="BJ16" s="117">
        <v>5</v>
      </c>
      <c r="BK16" s="79">
        <v>46.27</v>
      </c>
      <c r="BL16" s="120">
        <f t="shared" si="160"/>
        <v>346.27</v>
      </c>
      <c r="BM16" s="120" t="str">
        <f t="shared" si="161"/>
        <v>M60 1500</v>
      </c>
      <c r="BN16" s="120">
        <f>VLOOKUP(BM16,LookupM!$A$1:$B$100,2)</f>
        <v>0.79390000000000005</v>
      </c>
      <c r="BO16" s="120">
        <f t="shared" si="162"/>
        <v>274.91000000000003</v>
      </c>
      <c r="BP16" s="120">
        <f t="shared" si="163"/>
        <v>713</v>
      </c>
      <c r="BQ16" s="128">
        <f t="shared" si="164"/>
        <v>713</v>
      </c>
      <c r="BR16" s="114"/>
      <c r="BS16" s="122">
        <f t="shared" si="0"/>
        <v>8158</v>
      </c>
      <c r="BT16" s="114"/>
      <c r="BU16" s="124">
        <f t="shared" si="1"/>
        <v>1</v>
      </c>
    </row>
    <row r="17" spans="1:73" s="17" customFormat="1">
      <c r="A17" s="131"/>
      <c r="B17" s="133"/>
      <c r="C17" s="120" t="s">
        <v>346</v>
      </c>
      <c r="D17" s="120"/>
      <c r="E17" s="120"/>
      <c r="F17" s="158" t="s">
        <v>169</v>
      </c>
      <c r="G17" s="134" t="str">
        <f>VLOOKUP(F17,'Other specs'!$A$67:$B$78,2)</f>
        <v>M65</v>
      </c>
      <c r="H17" s="109">
        <v>14.15</v>
      </c>
      <c r="I17" s="120" t="str">
        <f t="shared" si="124"/>
        <v>M65 100</v>
      </c>
      <c r="J17" s="120">
        <f>VLOOKUP(I17,LookupM!$A$1:$B$100,2)</f>
        <v>0.81110000000000004</v>
      </c>
      <c r="K17" s="120">
        <f t="shared" ref="K17" si="165">CEILING(J17*H17,0.01)</f>
        <v>11.48</v>
      </c>
      <c r="L17" s="120">
        <f t="shared" si="134"/>
        <v>757</v>
      </c>
      <c r="M17" s="128">
        <f t="shared" si="135"/>
        <v>757</v>
      </c>
      <c r="N17" s="109">
        <v>4.67</v>
      </c>
      <c r="O17" s="120" t="str">
        <f t="shared" si="125"/>
        <v>M65 Long</v>
      </c>
      <c r="P17" s="120">
        <f>VLOOKUP(O17,LookupM!$A$1:$B$100,2)</f>
        <v>1.5185999999999999</v>
      </c>
      <c r="Q17" s="120">
        <f t="shared" ref="Q17" si="166">FLOOR(P17*N17,0.01)</f>
        <v>7.09</v>
      </c>
      <c r="R17" s="120">
        <f t="shared" si="137"/>
        <v>835</v>
      </c>
      <c r="S17" s="128">
        <f t="shared" si="138"/>
        <v>835</v>
      </c>
      <c r="T17" s="109">
        <v>8.6199999999999992</v>
      </c>
      <c r="U17" s="120" t="str">
        <f t="shared" si="126"/>
        <v>M65 Shot</v>
      </c>
      <c r="V17" s="120">
        <f>VLOOKUP(U17,LookupM!$A$1:$B$100,2)</f>
        <v>1.3607</v>
      </c>
      <c r="W17" s="120">
        <f t="shared" ref="W17" si="167">FLOOR(V17*T17,0.01)</f>
        <v>11.72</v>
      </c>
      <c r="X17" s="120">
        <f t="shared" si="140"/>
        <v>589</v>
      </c>
      <c r="Y17" s="128">
        <f t="shared" si="141"/>
        <v>589</v>
      </c>
      <c r="Z17" s="109">
        <v>1.48</v>
      </c>
      <c r="AA17" s="120" t="str">
        <f t="shared" si="127"/>
        <v>M65 High</v>
      </c>
      <c r="AB17" s="120">
        <f>VLOOKUP(AA17,LookupM!$A$1:$B$100,2)</f>
        <v>1.3869</v>
      </c>
      <c r="AC17" s="120">
        <f t="shared" ref="AC17" si="168">FLOOR(AB17*Z17,0.01)</f>
        <v>2.0499999999999998</v>
      </c>
      <c r="AD17" s="120">
        <f t="shared" si="143"/>
        <v>850</v>
      </c>
      <c r="AE17" s="128">
        <f t="shared" si="144"/>
        <v>850</v>
      </c>
      <c r="AF17" s="109">
        <v>66.59</v>
      </c>
      <c r="AG17" s="120" t="str">
        <f t="shared" si="128"/>
        <v>M65 400</v>
      </c>
      <c r="AH17" s="120">
        <f>VLOOKUP(AG17,LookupM!$A$1:$B$100,2)</f>
        <v>0.78359999999999996</v>
      </c>
      <c r="AI17" s="120">
        <f t="shared" ref="AI17" si="169">CEILING(AH17*AF17,0.01)</f>
        <v>52.18</v>
      </c>
      <c r="AJ17" s="120">
        <f t="shared" si="146"/>
        <v>717</v>
      </c>
      <c r="AK17" s="128">
        <f t="shared" si="147"/>
        <v>717</v>
      </c>
      <c r="AL17" s="109">
        <v>18.760000000000002</v>
      </c>
      <c r="AM17" s="120" t="str">
        <f t="shared" si="132"/>
        <v>M65 Hurd</v>
      </c>
      <c r="AN17" s="120">
        <f>VLOOKUP(AM17,LookupM!$A$1:$B$100,2)</f>
        <v>0.86370000000000002</v>
      </c>
      <c r="AO17" s="120">
        <f t="shared" ref="AO17" si="170">CEILING(AN17*AL17,0.01)</f>
        <v>16.21</v>
      </c>
      <c r="AP17" s="120">
        <f t="shared" si="149"/>
        <v>709</v>
      </c>
      <c r="AQ17" s="128">
        <f t="shared" si="150"/>
        <v>709</v>
      </c>
      <c r="AR17" s="109">
        <v>31.43</v>
      </c>
      <c r="AS17" s="120" t="str">
        <f t="shared" si="129"/>
        <v>M65 Disc</v>
      </c>
      <c r="AT17" s="120">
        <f>VLOOKUP(AS17,LookupM!$A$1:$B$100,2)</f>
        <v>1.1637</v>
      </c>
      <c r="AU17" s="120">
        <f t="shared" ref="AU17" si="171">FLOOR(AT17*AR17,0.01)</f>
        <v>36.57</v>
      </c>
      <c r="AV17" s="120">
        <f t="shared" si="152"/>
        <v>595</v>
      </c>
      <c r="AW17" s="128">
        <f t="shared" si="153"/>
        <v>595</v>
      </c>
      <c r="AX17" s="109">
        <v>2.85</v>
      </c>
      <c r="AY17" s="120" t="str">
        <f t="shared" si="130"/>
        <v>M65 Pole</v>
      </c>
      <c r="AZ17" s="120">
        <f>VLOOKUP(AY17,LookupM!$A$1:$B$100,2)</f>
        <v>1.5475000000000001</v>
      </c>
      <c r="BA17" s="120">
        <f t="shared" ref="BA17" si="172">FLOOR(AZ17*AX17,0.01)</f>
        <v>4.41</v>
      </c>
      <c r="BB17" s="120">
        <f t="shared" si="155"/>
        <v>734</v>
      </c>
      <c r="BC17" s="128">
        <f t="shared" si="156"/>
        <v>734</v>
      </c>
      <c r="BD17" s="109">
        <v>34.869999999999997</v>
      </c>
      <c r="BE17" s="120" t="str">
        <f t="shared" si="131"/>
        <v>M65 Jav</v>
      </c>
      <c r="BF17" s="120">
        <f>VLOOKUP(BE17,LookupM!$A$1:$B$100,2)</f>
        <v>1.5620000000000001</v>
      </c>
      <c r="BG17" s="120">
        <f t="shared" ref="BG17" si="173">FLOOR(BF17*BD17,0.01)</f>
        <v>54.46</v>
      </c>
      <c r="BH17" s="120">
        <f t="shared" si="158"/>
        <v>655</v>
      </c>
      <c r="BI17" s="128">
        <f t="shared" si="159"/>
        <v>655</v>
      </c>
      <c r="BJ17" s="117">
        <v>6</v>
      </c>
      <c r="BK17" s="79">
        <v>20.94</v>
      </c>
      <c r="BL17" s="120">
        <f t="shared" ref="BL17" si="174">BJ17*60+BK17</f>
        <v>380.94</v>
      </c>
      <c r="BM17" s="120" t="str">
        <f t="shared" ref="BM17" si="175">CONCATENATE($G17, " ",BJ$1)</f>
        <v>M65 1500</v>
      </c>
      <c r="BN17" s="120">
        <f>VLOOKUP(BM17,LookupM!$A$1:$B$100,2)</f>
        <v>0.75290000000000001</v>
      </c>
      <c r="BO17" s="120">
        <f t="shared" ref="BO17" si="176">CEILING(BN17*BL17,0.01)</f>
        <v>286.81</v>
      </c>
      <c r="BP17" s="120">
        <f t="shared" si="163"/>
        <v>638</v>
      </c>
      <c r="BQ17" s="128">
        <f t="shared" si="164"/>
        <v>638</v>
      </c>
      <c r="BR17" s="114"/>
      <c r="BS17" s="122">
        <f t="shared" si="0"/>
        <v>7079</v>
      </c>
      <c r="BT17" s="114"/>
      <c r="BU17" s="124">
        <f t="shared" si="1"/>
        <v>9</v>
      </c>
    </row>
    <row r="18" spans="1:73" s="17" customFormat="1">
      <c r="A18" s="131"/>
      <c r="B18" s="133"/>
      <c r="C18" s="120" t="s">
        <v>345</v>
      </c>
      <c r="D18" s="120"/>
      <c r="E18" s="120"/>
      <c r="F18" s="158" t="s">
        <v>170</v>
      </c>
      <c r="G18" s="134" t="str">
        <f>VLOOKUP(F18,'Other specs'!$A$67:$B$78,2)</f>
        <v>M70</v>
      </c>
      <c r="H18" s="109">
        <v>14.77</v>
      </c>
      <c r="I18" s="120" t="str">
        <f t="shared" si="124"/>
        <v>M70 100</v>
      </c>
      <c r="J18" s="120">
        <f>VLOOKUP(I18,LookupM!$A$1:$B$100,2)</f>
        <v>0.7782</v>
      </c>
      <c r="K18" s="120">
        <f t="shared" si="133"/>
        <v>11.5</v>
      </c>
      <c r="L18" s="120">
        <f t="shared" si="134"/>
        <v>753</v>
      </c>
      <c r="M18" s="128">
        <f t="shared" si="135"/>
        <v>753</v>
      </c>
      <c r="N18" s="109">
        <v>4.5599999999999996</v>
      </c>
      <c r="O18" s="120" t="str">
        <f t="shared" si="125"/>
        <v>M70 Long</v>
      </c>
      <c r="P18" s="120">
        <f>VLOOKUP(O18,LookupM!$A$1:$B$100,2)</f>
        <v>1.6482000000000001</v>
      </c>
      <c r="Q18" s="120">
        <f t="shared" si="136"/>
        <v>7.51</v>
      </c>
      <c r="R18" s="120">
        <f t="shared" si="137"/>
        <v>937</v>
      </c>
      <c r="S18" s="128">
        <f t="shared" si="138"/>
        <v>937</v>
      </c>
      <c r="T18" s="109">
        <v>8</v>
      </c>
      <c r="U18" s="120" t="str">
        <f t="shared" si="126"/>
        <v>M70 Shot</v>
      </c>
      <c r="V18" s="120">
        <f>VLOOKUP(U18,LookupM!$A$1:$B$100,2)</f>
        <v>1.2806</v>
      </c>
      <c r="W18" s="120">
        <f t="shared" si="139"/>
        <v>10.24</v>
      </c>
      <c r="X18" s="120">
        <f t="shared" si="140"/>
        <v>500</v>
      </c>
      <c r="Y18" s="128">
        <f t="shared" si="141"/>
        <v>500</v>
      </c>
      <c r="Z18" s="109">
        <v>1.39</v>
      </c>
      <c r="AA18" s="120" t="str">
        <f t="shared" si="127"/>
        <v>M70 High</v>
      </c>
      <c r="AB18" s="120">
        <f>VLOOKUP(AA18,LookupM!$A$1:$B$100,2)</f>
        <v>1.4832000000000001</v>
      </c>
      <c r="AC18" s="120">
        <f t="shared" si="142"/>
        <v>2.06</v>
      </c>
      <c r="AD18" s="120">
        <f t="shared" si="143"/>
        <v>859</v>
      </c>
      <c r="AE18" s="128">
        <f t="shared" si="144"/>
        <v>859</v>
      </c>
      <c r="AF18" s="109">
        <v>69.930000000000007</v>
      </c>
      <c r="AG18" s="120" t="str">
        <f t="shared" si="128"/>
        <v>M70 400</v>
      </c>
      <c r="AH18" s="120">
        <f>VLOOKUP(AG18,LookupM!$A$1:$B$100,2)</f>
        <v>0.746</v>
      </c>
      <c r="AI18" s="120">
        <f t="shared" si="145"/>
        <v>52.17</v>
      </c>
      <c r="AJ18" s="120">
        <f t="shared" si="146"/>
        <v>717</v>
      </c>
      <c r="AK18" s="128">
        <f t="shared" si="147"/>
        <v>717</v>
      </c>
      <c r="AL18" s="109">
        <v>15.86</v>
      </c>
      <c r="AM18" s="120" t="str">
        <f t="shared" si="132"/>
        <v>M70 Hurd</v>
      </c>
      <c r="AN18" s="120">
        <f>VLOOKUP(AM18,LookupM!$A$1:$B$100,2)</f>
        <v>1.022</v>
      </c>
      <c r="AO18" s="120">
        <f t="shared" si="148"/>
        <v>16.21</v>
      </c>
      <c r="AP18" s="120">
        <f t="shared" si="149"/>
        <v>709</v>
      </c>
      <c r="AQ18" s="128">
        <f t="shared" si="150"/>
        <v>709</v>
      </c>
      <c r="AR18" s="109">
        <v>25.31</v>
      </c>
      <c r="AS18" s="120" t="str">
        <f t="shared" si="129"/>
        <v>M70 Disc</v>
      </c>
      <c r="AT18" s="120">
        <f>VLOOKUP(AS18,LookupM!$A$1:$B$100,2)</f>
        <v>1.2781</v>
      </c>
      <c r="AU18" s="120">
        <f t="shared" si="151"/>
        <v>32.340000000000003</v>
      </c>
      <c r="AV18" s="120">
        <f t="shared" si="152"/>
        <v>511</v>
      </c>
      <c r="AW18" s="128">
        <f t="shared" si="153"/>
        <v>511</v>
      </c>
      <c r="AX18" s="109">
        <v>3</v>
      </c>
      <c r="AY18" s="120" t="str">
        <f t="shared" si="130"/>
        <v>M70 Pole</v>
      </c>
      <c r="AZ18" s="120">
        <f>VLOOKUP(AY18,LookupM!$A$1:$B$100,2)</f>
        <v>1.6949000000000001</v>
      </c>
      <c r="BA18" s="120">
        <f t="shared" si="154"/>
        <v>5.08</v>
      </c>
      <c r="BB18" s="120">
        <f t="shared" si="155"/>
        <v>935</v>
      </c>
      <c r="BC18" s="128">
        <f t="shared" si="156"/>
        <v>935</v>
      </c>
      <c r="BD18" s="109">
        <v>23.95</v>
      </c>
      <c r="BE18" s="120" t="str">
        <f t="shared" si="131"/>
        <v>M70 Jav</v>
      </c>
      <c r="BF18" s="120">
        <f>VLOOKUP(BE18,LookupM!$A$1:$B$100,2)</f>
        <v>1.6800999999999999</v>
      </c>
      <c r="BG18" s="120">
        <f t="shared" si="157"/>
        <v>40.230000000000004</v>
      </c>
      <c r="BH18" s="120">
        <f t="shared" si="158"/>
        <v>445</v>
      </c>
      <c r="BI18" s="128">
        <f t="shared" si="159"/>
        <v>445</v>
      </c>
      <c r="BJ18" s="117">
        <v>6</v>
      </c>
      <c r="BK18" s="79">
        <v>16.66</v>
      </c>
      <c r="BL18" s="120">
        <f t="shared" si="160"/>
        <v>376.66</v>
      </c>
      <c r="BM18" s="120" t="str">
        <f t="shared" si="161"/>
        <v>M70 1500</v>
      </c>
      <c r="BN18" s="120">
        <f>VLOOKUP(BM18,LookupM!$A$1:$B$100,2)</f>
        <v>0.70789999999999997</v>
      </c>
      <c r="BO18" s="120">
        <f t="shared" si="162"/>
        <v>266.64</v>
      </c>
      <c r="BP18" s="120">
        <f t="shared" si="163"/>
        <v>767</v>
      </c>
      <c r="BQ18" s="128">
        <f t="shared" si="164"/>
        <v>767</v>
      </c>
      <c r="BR18" s="114"/>
      <c r="BS18" s="122">
        <f t="shared" si="0"/>
        <v>7133</v>
      </c>
      <c r="BT18" s="114"/>
      <c r="BU18" s="124">
        <f t="shared" si="1"/>
        <v>8</v>
      </c>
    </row>
    <row r="19" spans="1:73" s="17" customFormat="1">
      <c r="A19" s="131"/>
      <c r="B19" s="133"/>
      <c r="C19" s="120" t="s">
        <v>347</v>
      </c>
      <c r="D19" s="120"/>
      <c r="E19" s="120"/>
      <c r="F19" s="158" t="s">
        <v>171</v>
      </c>
      <c r="G19" s="134" t="str">
        <f>VLOOKUP(F19,'Other specs'!$A$67:$B$78,2)</f>
        <v>M75</v>
      </c>
      <c r="H19" s="109">
        <v>16.07</v>
      </c>
      <c r="I19" s="120" t="str">
        <f t="shared" si="124"/>
        <v>M75 100</v>
      </c>
      <c r="J19" s="120">
        <f>VLOOKUP(I19,LookupM!$A$1:$B$100,2)</f>
        <v>0.7409</v>
      </c>
      <c r="K19" s="120">
        <f t="shared" si="133"/>
        <v>11.91</v>
      </c>
      <c r="L19" s="120">
        <f t="shared" si="134"/>
        <v>669</v>
      </c>
      <c r="M19" s="128">
        <f t="shared" si="135"/>
        <v>669</v>
      </c>
      <c r="N19" s="109">
        <v>3.93</v>
      </c>
      <c r="O19" s="120" t="str">
        <f t="shared" si="125"/>
        <v>M75 Long</v>
      </c>
      <c r="P19" s="120">
        <f>VLOOKUP(O19,LookupM!$A$1:$B$100,2)</f>
        <v>1.8021</v>
      </c>
      <c r="Q19" s="120">
        <f t="shared" si="136"/>
        <v>7.08</v>
      </c>
      <c r="R19" s="120">
        <f t="shared" si="137"/>
        <v>833</v>
      </c>
      <c r="S19" s="128">
        <f t="shared" si="138"/>
        <v>833</v>
      </c>
      <c r="T19" s="109">
        <v>7.83</v>
      </c>
      <c r="U19" s="120" t="str">
        <f t="shared" si="126"/>
        <v>M75 Shot</v>
      </c>
      <c r="V19" s="120">
        <f>VLOOKUP(U19,LookupM!$A$1:$B$100,2)</f>
        <v>1.3993</v>
      </c>
      <c r="W19" s="120">
        <f t="shared" si="139"/>
        <v>10.950000000000001</v>
      </c>
      <c r="X19" s="120">
        <f t="shared" si="140"/>
        <v>543</v>
      </c>
      <c r="Y19" s="128">
        <f t="shared" si="141"/>
        <v>543</v>
      </c>
      <c r="Z19" s="109">
        <v>1.22</v>
      </c>
      <c r="AA19" s="120" t="str">
        <f t="shared" si="127"/>
        <v>M75 High</v>
      </c>
      <c r="AB19" s="120">
        <f>VLOOKUP(AA19,LookupM!$A$1:$B$100,2)</f>
        <v>1.5943000000000001</v>
      </c>
      <c r="AC19" s="120">
        <f t="shared" si="142"/>
        <v>1.94</v>
      </c>
      <c r="AD19" s="120">
        <f t="shared" si="143"/>
        <v>749</v>
      </c>
      <c r="AE19" s="128">
        <f t="shared" si="144"/>
        <v>749</v>
      </c>
      <c r="AF19" s="109">
        <v>74.75</v>
      </c>
      <c r="AG19" s="120" t="str">
        <f t="shared" si="128"/>
        <v>M75 400</v>
      </c>
      <c r="AH19" s="120">
        <f>VLOOKUP(AG19,LookupM!$A$1:$B$100,2)</f>
        <v>0.69840000000000002</v>
      </c>
      <c r="AI19" s="120">
        <f t="shared" si="145"/>
        <v>52.21</v>
      </c>
      <c r="AJ19" s="120">
        <f t="shared" si="146"/>
        <v>716</v>
      </c>
      <c r="AK19" s="128">
        <f t="shared" si="147"/>
        <v>716</v>
      </c>
      <c r="AL19" s="109">
        <v>19.350000000000001</v>
      </c>
      <c r="AM19" s="120" t="str">
        <f t="shared" si="132"/>
        <v>M75 Hurd</v>
      </c>
      <c r="AN19" s="120">
        <f>VLOOKUP(AM19,LookupM!$A$1:$B$100,2)</f>
        <v>0.98450000000000004</v>
      </c>
      <c r="AO19" s="120">
        <f t="shared" si="148"/>
        <v>19.059999999999999</v>
      </c>
      <c r="AP19" s="120">
        <f t="shared" si="149"/>
        <v>427</v>
      </c>
      <c r="AQ19" s="128">
        <f t="shared" si="150"/>
        <v>427</v>
      </c>
      <c r="AR19" s="109">
        <v>20.6</v>
      </c>
      <c r="AS19" s="120" t="str">
        <f t="shared" si="129"/>
        <v>M75 Disc</v>
      </c>
      <c r="AT19" s="120">
        <f>VLOOKUP(AS19,LookupM!$A$1:$B$100,2)</f>
        <v>1.4332</v>
      </c>
      <c r="AU19" s="120">
        <f t="shared" si="151"/>
        <v>29.52</v>
      </c>
      <c r="AV19" s="120">
        <f t="shared" si="152"/>
        <v>455</v>
      </c>
      <c r="AW19" s="128">
        <f t="shared" si="153"/>
        <v>455</v>
      </c>
      <c r="AX19" s="109">
        <v>1.8</v>
      </c>
      <c r="AY19" s="120" t="str">
        <f t="shared" si="130"/>
        <v>M75 Pole</v>
      </c>
      <c r="AZ19" s="120">
        <f>VLOOKUP(AY19,LookupM!$A$1:$B$100,2)</f>
        <v>1.8733</v>
      </c>
      <c r="BA19" s="120">
        <f t="shared" si="154"/>
        <v>3.37</v>
      </c>
      <c r="BB19" s="120">
        <f t="shared" si="155"/>
        <v>449</v>
      </c>
      <c r="BC19" s="128">
        <f t="shared" si="156"/>
        <v>449</v>
      </c>
      <c r="BD19" s="109">
        <v>25.58</v>
      </c>
      <c r="BE19" s="120" t="str">
        <f t="shared" si="131"/>
        <v>M75 Jav</v>
      </c>
      <c r="BF19" s="120">
        <f>VLOOKUP(BE19,LookupM!$A$1:$B$100,2)</f>
        <v>1.8932</v>
      </c>
      <c r="BG19" s="120">
        <f t="shared" si="157"/>
        <v>48.42</v>
      </c>
      <c r="BH19" s="120">
        <f t="shared" si="158"/>
        <v>565</v>
      </c>
      <c r="BI19" s="128">
        <f t="shared" si="159"/>
        <v>565</v>
      </c>
      <c r="BJ19" s="117">
        <v>7</v>
      </c>
      <c r="BK19" s="79">
        <v>14.63</v>
      </c>
      <c r="BL19" s="120">
        <f t="shared" si="160"/>
        <v>434.63</v>
      </c>
      <c r="BM19" s="120" t="str">
        <f t="shared" si="161"/>
        <v>M75 1500</v>
      </c>
      <c r="BN19" s="120">
        <f>VLOOKUP(BM19,LookupM!$A$1:$B$100,2)</f>
        <v>0.65559999999999996</v>
      </c>
      <c r="BO19" s="120">
        <f t="shared" si="162"/>
        <v>284.95</v>
      </c>
      <c r="BP19" s="120">
        <f t="shared" si="163"/>
        <v>649</v>
      </c>
      <c r="BQ19" s="128">
        <f t="shared" si="164"/>
        <v>649</v>
      </c>
      <c r="BR19" s="114"/>
      <c r="BS19" s="122">
        <f t="shared" si="0"/>
        <v>6055</v>
      </c>
      <c r="BT19" s="114"/>
      <c r="BU19" s="124">
        <f t="shared" si="1"/>
        <v>13</v>
      </c>
    </row>
    <row r="20" spans="1:73" s="17" customFormat="1">
      <c r="A20" s="131"/>
      <c r="B20" s="133"/>
      <c r="C20" s="120"/>
      <c r="D20" s="120"/>
      <c r="E20" s="120"/>
      <c r="F20" s="158" t="s">
        <v>163</v>
      </c>
      <c r="G20" s="134" t="str">
        <f>VLOOKUP(F20,'Other specs'!$A$67:$B$78,2)</f>
        <v>M35</v>
      </c>
      <c r="H20" s="109"/>
      <c r="I20" s="120" t="str">
        <f t="shared" si="124"/>
        <v>M35 100</v>
      </c>
      <c r="J20" s="120">
        <f>VLOOKUP(I20,LookupM!$A$1:$B$100,2)</f>
        <v>0.9869</v>
      </c>
      <c r="K20" s="120">
        <f t="shared" si="133"/>
        <v>0</v>
      </c>
      <c r="L20" s="120">
        <f t="shared" si="134"/>
        <v>0</v>
      </c>
      <c r="M20" s="128">
        <f t="shared" si="135"/>
        <v>0</v>
      </c>
      <c r="N20" s="109"/>
      <c r="O20" s="120" t="str">
        <f t="shared" si="125"/>
        <v>M35 Long</v>
      </c>
      <c r="P20" s="120">
        <f>VLOOKUP(O20,LookupM!$A$1:$B$100,2)</f>
        <v>1.0317000000000001</v>
      </c>
      <c r="Q20" s="120">
        <f t="shared" si="136"/>
        <v>0</v>
      </c>
      <c r="R20" s="120">
        <f t="shared" si="137"/>
        <v>0</v>
      </c>
      <c r="S20" s="128">
        <f t="shared" si="138"/>
        <v>0</v>
      </c>
      <c r="T20" s="109"/>
      <c r="U20" s="120" t="str">
        <f t="shared" si="126"/>
        <v>M35 Shot</v>
      </c>
      <c r="V20" s="120">
        <f>VLOOKUP(U20,LookupM!$A$1:$B$100,2)</f>
        <v>1.0371999999999999</v>
      </c>
      <c r="W20" s="120">
        <f t="shared" si="139"/>
        <v>0</v>
      </c>
      <c r="X20" s="120">
        <f t="shared" si="140"/>
        <v>0</v>
      </c>
      <c r="Y20" s="128">
        <f t="shared" si="141"/>
        <v>0</v>
      </c>
      <c r="Z20" s="109"/>
      <c r="AA20" s="120" t="str">
        <f t="shared" si="127"/>
        <v>M35 High</v>
      </c>
      <c r="AB20" s="120">
        <f>VLOOKUP(AA20,LookupM!$A$1:$B$100,2)</f>
        <v>1.026</v>
      </c>
      <c r="AC20" s="120">
        <f t="shared" si="142"/>
        <v>0</v>
      </c>
      <c r="AD20" s="120">
        <f t="shared" si="143"/>
        <v>0</v>
      </c>
      <c r="AE20" s="128">
        <f t="shared" si="144"/>
        <v>0</v>
      </c>
      <c r="AF20" s="109"/>
      <c r="AG20" s="120" t="str">
        <f t="shared" si="128"/>
        <v>M35 400</v>
      </c>
      <c r="AH20" s="120">
        <f>VLOOKUP(AG20,LookupM!$A$1:$B$100,2)</f>
        <v>0.96540000000000004</v>
      </c>
      <c r="AI20" s="120">
        <f t="shared" si="145"/>
        <v>0</v>
      </c>
      <c r="AJ20" s="120">
        <f t="shared" si="146"/>
        <v>0</v>
      </c>
      <c r="AK20" s="128">
        <f t="shared" si="147"/>
        <v>0</v>
      </c>
      <c r="AL20" s="109">
        <v>0</v>
      </c>
      <c r="AM20" s="120" t="str">
        <f t="shared" si="132"/>
        <v>M35 Hurd</v>
      </c>
      <c r="AN20" s="120">
        <f>VLOOKUP(AM20,LookupM!$A$1:$B$100,2)</f>
        <v>0.99009999999999998</v>
      </c>
      <c r="AO20" s="120">
        <f t="shared" si="148"/>
        <v>0</v>
      </c>
      <c r="AP20" s="120">
        <f t="shared" si="149"/>
        <v>0</v>
      </c>
      <c r="AQ20" s="128">
        <f t="shared" si="150"/>
        <v>0</v>
      </c>
      <c r="AR20" s="109"/>
      <c r="AS20" s="120" t="str">
        <f t="shared" si="129"/>
        <v>M35 Disc</v>
      </c>
      <c r="AT20" s="120">
        <f>VLOOKUP(AS20,LookupM!$A$1:$B$100,2)</f>
        <v>1.0143</v>
      </c>
      <c r="AU20" s="120">
        <f t="shared" si="151"/>
        <v>0</v>
      </c>
      <c r="AV20" s="120">
        <f t="shared" si="152"/>
        <v>0</v>
      </c>
      <c r="AW20" s="128">
        <f t="shared" si="153"/>
        <v>0</v>
      </c>
      <c r="AX20" s="109"/>
      <c r="AY20" s="120" t="str">
        <f t="shared" si="130"/>
        <v>M35 Pole</v>
      </c>
      <c r="AZ20" s="120">
        <f>VLOOKUP(AY20,LookupM!$A$1:$B$100,2)</f>
        <v>1.0167999999999999</v>
      </c>
      <c r="BA20" s="120">
        <f t="shared" si="154"/>
        <v>0</v>
      </c>
      <c r="BB20" s="120">
        <f t="shared" si="155"/>
        <v>0</v>
      </c>
      <c r="BC20" s="128">
        <f t="shared" si="156"/>
        <v>0</v>
      </c>
      <c r="BD20" s="109"/>
      <c r="BE20" s="120" t="str">
        <f t="shared" si="131"/>
        <v>M35 Jav</v>
      </c>
      <c r="BF20" s="120">
        <f>VLOOKUP(BE20,LookupM!$A$1:$B$100,2)</f>
        <v>1.0125999999999999</v>
      </c>
      <c r="BG20" s="120">
        <f t="shared" si="157"/>
        <v>0</v>
      </c>
      <c r="BH20" s="120">
        <f t="shared" si="158"/>
        <v>0</v>
      </c>
      <c r="BI20" s="128">
        <f t="shared" si="159"/>
        <v>0</v>
      </c>
      <c r="BJ20" s="117"/>
      <c r="BK20" s="79"/>
      <c r="BL20" s="120">
        <f t="shared" si="160"/>
        <v>0</v>
      </c>
      <c r="BM20" s="120" t="str">
        <f t="shared" si="161"/>
        <v>M35 1500</v>
      </c>
      <c r="BN20" s="120">
        <f>VLOOKUP(BM20,LookupM!$A$1:$B$100,2)</f>
        <v>0.99129999999999996</v>
      </c>
      <c r="BO20" s="120">
        <f t="shared" si="162"/>
        <v>0</v>
      </c>
      <c r="BP20" s="120">
        <f t="shared" si="163"/>
        <v>0</v>
      </c>
      <c r="BQ20" s="128">
        <f t="shared" si="164"/>
        <v>0</v>
      </c>
      <c r="BR20" s="114"/>
      <c r="BS20" s="122">
        <f t="shared" si="0"/>
        <v>0</v>
      </c>
      <c r="BT20" s="114"/>
      <c r="BU20" s="124">
        <f t="shared" si="1"/>
        <v>20</v>
      </c>
    </row>
    <row r="21" spans="1:73" s="17" customFormat="1">
      <c r="A21" s="131"/>
      <c r="B21" s="133"/>
      <c r="C21" s="120" t="s">
        <v>348</v>
      </c>
      <c r="D21" s="120"/>
      <c r="E21" s="120"/>
      <c r="F21" s="158" t="s">
        <v>164</v>
      </c>
      <c r="G21" s="134" t="str">
        <f>VLOOKUP(F21,'Other specs'!$A$67:$B$78,2)</f>
        <v>M40</v>
      </c>
      <c r="H21" s="109">
        <v>12.88</v>
      </c>
      <c r="I21" s="120" t="str">
        <f t="shared" si="124"/>
        <v>M40 100</v>
      </c>
      <c r="J21" s="120">
        <f>VLOOKUP(I21,LookupM!$A$1:$B$100,2)</f>
        <v>0.95779999999999998</v>
      </c>
      <c r="K21" s="120">
        <f t="shared" ref="K21:K22" si="177">CEILING(J21*H21,0.01)</f>
        <v>12.34</v>
      </c>
      <c r="L21" s="120">
        <f t="shared" si="134"/>
        <v>586</v>
      </c>
      <c r="M21" s="128">
        <f t="shared" si="135"/>
        <v>586</v>
      </c>
      <c r="N21" s="109">
        <v>5.04</v>
      </c>
      <c r="O21" s="120" t="str">
        <f t="shared" si="125"/>
        <v>M40 Long</v>
      </c>
      <c r="P21" s="120">
        <f>VLOOKUP(O21,LookupM!$A$1:$B$100,2)</f>
        <v>1.0899000000000001</v>
      </c>
      <c r="Q21" s="120">
        <f t="shared" ref="Q21:Q22" si="178">FLOOR(P21*N21,0.01)</f>
        <v>5.49</v>
      </c>
      <c r="R21" s="120">
        <f t="shared" si="137"/>
        <v>479</v>
      </c>
      <c r="S21" s="128">
        <f t="shared" si="138"/>
        <v>479</v>
      </c>
      <c r="T21" s="109">
        <v>9.33</v>
      </c>
      <c r="U21" s="120" t="str">
        <f t="shared" si="126"/>
        <v>M40 Shot</v>
      </c>
      <c r="V21" s="120">
        <f>VLOOKUP(U21,LookupM!$A$1:$B$100,2)</f>
        <v>1.1136999999999999</v>
      </c>
      <c r="W21" s="120">
        <f t="shared" ref="W21:W22" si="179">FLOOR(V21*T21,0.01)</f>
        <v>10.39</v>
      </c>
      <c r="X21" s="120">
        <f t="shared" si="140"/>
        <v>509</v>
      </c>
      <c r="Y21" s="128">
        <f t="shared" si="141"/>
        <v>509</v>
      </c>
      <c r="Z21" s="109">
        <v>1.69</v>
      </c>
      <c r="AA21" s="120" t="str">
        <f t="shared" si="127"/>
        <v>M40 High</v>
      </c>
      <c r="AB21" s="120">
        <f>VLOOKUP(AA21,LookupM!$A$1:$B$100,2)</f>
        <v>1.0486</v>
      </c>
      <c r="AC21" s="120">
        <f t="shared" ref="AC21:AC22" si="180">FLOOR(AB21*Z21,0.01)</f>
        <v>1.77</v>
      </c>
      <c r="AD21" s="120">
        <f t="shared" si="143"/>
        <v>602</v>
      </c>
      <c r="AE21" s="128">
        <f t="shared" si="144"/>
        <v>602</v>
      </c>
      <c r="AF21" s="109">
        <v>57.33</v>
      </c>
      <c r="AG21" s="120" t="str">
        <f t="shared" si="128"/>
        <v>M40 400</v>
      </c>
      <c r="AH21" s="120">
        <f>VLOOKUP(AG21,LookupM!$A$1:$B$100,2)</f>
        <v>0.93540000000000001</v>
      </c>
      <c r="AI21" s="120">
        <f t="shared" ref="AI21:AI22" si="181">CEILING(AH21*AF21,0.01)</f>
        <v>53.63</v>
      </c>
      <c r="AJ21" s="120">
        <f t="shared" si="146"/>
        <v>655</v>
      </c>
      <c r="AK21" s="128">
        <f t="shared" si="147"/>
        <v>655</v>
      </c>
      <c r="AL21" s="109">
        <v>17.489999999999998</v>
      </c>
      <c r="AM21" s="120" t="str">
        <f t="shared" si="132"/>
        <v>M40 Hurd</v>
      </c>
      <c r="AN21" s="120">
        <f>VLOOKUP(AM21,LookupM!$A$1:$B$100,2)</f>
        <v>0.9526</v>
      </c>
      <c r="AO21" s="120">
        <f t="shared" ref="AO21:AO22" si="182">CEILING(AN21*AL21,0.01)</f>
        <v>16.670000000000002</v>
      </c>
      <c r="AP21" s="120">
        <f t="shared" si="149"/>
        <v>659</v>
      </c>
      <c r="AQ21" s="128">
        <f t="shared" si="150"/>
        <v>659</v>
      </c>
      <c r="AR21" s="109">
        <v>26.8</v>
      </c>
      <c r="AS21" s="120" t="str">
        <f t="shared" si="129"/>
        <v>M40 Disc</v>
      </c>
      <c r="AT21" s="120">
        <f>VLOOKUP(AS21,LookupM!$A$1:$B$100,2)</f>
        <v>1.1013999999999999</v>
      </c>
      <c r="AU21" s="120">
        <f t="shared" ref="AU21:AU22" si="183">FLOOR(AT21*AR21,0.01)</f>
        <v>29.51</v>
      </c>
      <c r="AV21" s="120">
        <f t="shared" si="152"/>
        <v>455</v>
      </c>
      <c r="AW21" s="128">
        <f t="shared" si="153"/>
        <v>455</v>
      </c>
      <c r="AX21" s="109"/>
      <c r="AY21" s="120" t="str">
        <f t="shared" si="130"/>
        <v>M40 Pole</v>
      </c>
      <c r="AZ21" s="120">
        <f>VLOOKUP(AY21,LookupM!$A$1:$B$100,2)</f>
        <v>1.0772999999999999</v>
      </c>
      <c r="BA21" s="120">
        <f t="shared" ref="BA21:BA22" si="184">FLOOR(AZ21*AX21,0.01)</f>
        <v>0</v>
      </c>
      <c r="BB21" s="120">
        <f t="shared" si="155"/>
        <v>0</v>
      </c>
      <c r="BC21" s="128">
        <f t="shared" si="156"/>
        <v>0</v>
      </c>
      <c r="BD21" s="109"/>
      <c r="BE21" s="120" t="str">
        <f t="shared" si="131"/>
        <v>M40 Jav</v>
      </c>
      <c r="BF21" s="120">
        <f>VLOOKUP(BE21,LookupM!$A$1:$B$100,2)</f>
        <v>1.0862000000000001</v>
      </c>
      <c r="BG21" s="120">
        <f t="shared" ref="BG21:BG22" si="185">FLOOR(BF21*BD21,0.01)</f>
        <v>0</v>
      </c>
      <c r="BH21" s="120">
        <f t="shared" si="158"/>
        <v>0</v>
      </c>
      <c r="BI21" s="128">
        <f t="shared" si="159"/>
        <v>0</v>
      </c>
      <c r="BJ21" s="117"/>
      <c r="BK21" s="79"/>
      <c r="BL21" s="120">
        <f t="shared" ref="BL21:BL22" si="186">BJ21*60+BK21</f>
        <v>0</v>
      </c>
      <c r="BM21" s="120" t="str">
        <f>CONCATENATE($G21, " ",BJ$1)</f>
        <v>M40 1500</v>
      </c>
      <c r="BN21" s="120">
        <f>VLOOKUP(BM21,LookupM!$A$1:$B$100,2)</f>
        <v>0.95189999999999997</v>
      </c>
      <c r="BO21" s="120">
        <f t="shared" ref="BO21:BO22" si="187">CEILING(BN21*BL21,0.01)</f>
        <v>0</v>
      </c>
      <c r="BP21" s="120">
        <f t="shared" si="163"/>
        <v>0</v>
      </c>
      <c r="BQ21" s="128">
        <f t="shared" si="164"/>
        <v>0</v>
      </c>
      <c r="BR21" s="114"/>
      <c r="BS21" s="122">
        <f t="shared" si="0"/>
        <v>3945</v>
      </c>
      <c r="BT21" s="114"/>
      <c r="BU21" s="124">
        <f t="shared" si="1"/>
        <v>17</v>
      </c>
    </row>
    <row r="22" spans="1:73" s="17" customFormat="1" ht="16.5" thickBot="1">
      <c r="A22" s="132"/>
      <c r="B22" s="135"/>
      <c r="C22" s="129" t="s">
        <v>345</v>
      </c>
      <c r="D22" s="129"/>
      <c r="E22" s="129"/>
      <c r="F22" s="159" t="s">
        <v>166</v>
      </c>
      <c r="G22" s="136" t="str">
        <f>VLOOKUP(F22,'Other specs'!$A$67:$B$78,2)</f>
        <v>M50</v>
      </c>
      <c r="H22" s="111">
        <v>15</v>
      </c>
      <c r="I22" s="129" t="str">
        <f t="shared" si="124"/>
        <v>M50 100</v>
      </c>
      <c r="J22" s="129">
        <f>VLOOKUP(I22,LookupM!$A$1:$B$100,2)</f>
        <v>0.89959999999999996</v>
      </c>
      <c r="K22" s="129">
        <f t="shared" si="177"/>
        <v>13.5</v>
      </c>
      <c r="L22" s="129">
        <f t="shared" si="134"/>
        <v>387</v>
      </c>
      <c r="M22" s="130">
        <f t="shared" si="135"/>
        <v>387</v>
      </c>
      <c r="N22" s="111">
        <v>4.1399999999999997</v>
      </c>
      <c r="O22" s="129" t="str">
        <f t="shared" si="125"/>
        <v>M50 Long</v>
      </c>
      <c r="P22" s="129">
        <f>VLOOKUP(O22,LookupM!$A$1:$B$100,2)</f>
        <v>1.2285999999999999</v>
      </c>
      <c r="Q22" s="129">
        <f t="shared" si="178"/>
        <v>5.08</v>
      </c>
      <c r="R22" s="129">
        <f t="shared" si="137"/>
        <v>398</v>
      </c>
      <c r="S22" s="130">
        <f t="shared" si="138"/>
        <v>398</v>
      </c>
      <c r="T22" s="111">
        <v>8.58</v>
      </c>
      <c r="U22" s="129" t="str">
        <f t="shared" si="126"/>
        <v>M50 Shot</v>
      </c>
      <c r="V22" s="129">
        <f>VLOOKUP(U22,LookupM!$A$1:$B$100,2)</f>
        <v>1.1720999999999999</v>
      </c>
      <c r="W22" s="129">
        <f t="shared" si="179"/>
        <v>10.050000000000001</v>
      </c>
      <c r="X22" s="129">
        <f t="shared" si="140"/>
        <v>489</v>
      </c>
      <c r="Y22" s="130">
        <f t="shared" si="141"/>
        <v>489</v>
      </c>
      <c r="Z22" s="111">
        <v>1.48</v>
      </c>
      <c r="AA22" s="129" t="str">
        <f t="shared" si="127"/>
        <v>M50 High</v>
      </c>
      <c r="AB22" s="129">
        <f>VLOOKUP(AA22,LookupM!$A$1:$B$100,2)</f>
        <v>1.1617</v>
      </c>
      <c r="AC22" s="129">
        <f t="shared" si="180"/>
        <v>1.71</v>
      </c>
      <c r="AD22" s="129">
        <f t="shared" si="143"/>
        <v>552</v>
      </c>
      <c r="AE22" s="130">
        <f t="shared" si="144"/>
        <v>552</v>
      </c>
      <c r="AF22" s="111">
        <v>69.75</v>
      </c>
      <c r="AG22" s="129" t="str">
        <f t="shared" si="128"/>
        <v>M50 400</v>
      </c>
      <c r="AH22" s="129">
        <f>VLOOKUP(AG22,LookupM!$A$1:$B$100,2)</f>
        <v>0.87539999999999996</v>
      </c>
      <c r="AI22" s="129">
        <f t="shared" si="181"/>
        <v>61.06</v>
      </c>
      <c r="AJ22" s="129">
        <f t="shared" si="146"/>
        <v>378</v>
      </c>
      <c r="AK22" s="130">
        <f t="shared" si="147"/>
        <v>378</v>
      </c>
      <c r="AL22" s="111">
        <v>21.67</v>
      </c>
      <c r="AM22" s="129" t="str">
        <f t="shared" si="132"/>
        <v>M50 Hurd</v>
      </c>
      <c r="AN22" s="129">
        <f>VLOOKUP(AM22,LookupM!$A$1:$B$100,2)</f>
        <v>0.96040000000000003</v>
      </c>
      <c r="AO22" s="129">
        <f t="shared" si="182"/>
        <v>20.82</v>
      </c>
      <c r="AP22" s="129">
        <f t="shared" si="149"/>
        <v>287</v>
      </c>
      <c r="AQ22" s="130">
        <f t="shared" si="150"/>
        <v>287</v>
      </c>
      <c r="AR22" s="111">
        <v>25.28</v>
      </c>
      <c r="AS22" s="129" t="str">
        <f t="shared" si="129"/>
        <v>M50 Disc</v>
      </c>
      <c r="AT22" s="129">
        <f>VLOOKUP(AS22,LookupM!$A$1:$B$100,2)</f>
        <v>1.0218</v>
      </c>
      <c r="AU22" s="129">
        <f t="shared" si="183"/>
        <v>25.830000000000002</v>
      </c>
      <c r="AV22" s="129">
        <f t="shared" si="152"/>
        <v>383</v>
      </c>
      <c r="AW22" s="130">
        <f t="shared" si="153"/>
        <v>383</v>
      </c>
      <c r="AX22" s="111"/>
      <c r="AY22" s="129" t="str">
        <f t="shared" si="130"/>
        <v>M50 Pole</v>
      </c>
      <c r="AZ22" s="129">
        <f>VLOOKUP(AY22,LookupM!$A$1:$B$100,2)</f>
        <v>1.2272000000000001</v>
      </c>
      <c r="BA22" s="129">
        <f t="shared" si="184"/>
        <v>0</v>
      </c>
      <c r="BB22" s="129">
        <f t="shared" si="155"/>
        <v>0</v>
      </c>
      <c r="BC22" s="130">
        <f t="shared" si="156"/>
        <v>0</v>
      </c>
      <c r="BD22" s="111"/>
      <c r="BE22" s="129" t="str">
        <f t="shared" si="131"/>
        <v>M50 Jav</v>
      </c>
      <c r="BF22" s="129">
        <f>VLOOKUP(BE22,LookupM!$A$1:$B$100,2)</f>
        <v>1.2278</v>
      </c>
      <c r="BG22" s="129">
        <f t="shared" si="185"/>
        <v>0</v>
      </c>
      <c r="BH22" s="129">
        <f t="shared" si="158"/>
        <v>0</v>
      </c>
      <c r="BI22" s="130">
        <f t="shared" si="159"/>
        <v>0</v>
      </c>
      <c r="BJ22" s="118"/>
      <c r="BK22" s="119"/>
      <c r="BL22" s="129">
        <f t="shared" si="186"/>
        <v>0</v>
      </c>
      <c r="BM22" s="129" t="str">
        <f>CONCATENATE($G22, " ",BJ$1)</f>
        <v>M50 1500</v>
      </c>
      <c r="BN22" s="129">
        <f>VLOOKUP(BM22,LookupM!$A$1:$B$100,2)</f>
        <v>0.87309999999999999</v>
      </c>
      <c r="BO22" s="129">
        <f t="shared" si="187"/>
        <v>0</v>
      </c>
      <c r="BP22" s="129">
        <f t="shared" si="163"/>
        <v>0</v>
      </c>
      <c r="BQ22" s="130">
        <f t="shared" si="164"/>
        <v>0</v>
      </c>
      <c r="BR22" s="114"/>
      <c r="BS22" s="123">
        <f t="shared" si="0"/>
        <v>2874</v>
      </c>
      <c r="BT22" s="114"/>
      <c r="BU22" s="125">
        <f t="shared" si="1"/>
        <v>19</v>
      </c>
    </row>
    <row r="23" spans="1:73">
      <c r="BR23" s="17"/>
    </row>
  </sheetData>
  <mergeCells count="1">
    <mergeCell ref="BJ1:BK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B4E064-0FA6-4AB6-9E4B-185D79960502}">
          <x14:formula1>
            <xm:f>'Other specs'!$A$29:$A$39</xm:f>
          </x14:formula1>
          <xm:sqref>F3:F6</xm:sqref>
        </x14:dataValidation>
        <x14:dataValidation type="list" allowBlank="1" showInputMessage="1" showErrorMessage="1" xr:uid="{3E6CC7F7-BFFF-47D3-8E3F-208731D61B4B}">
          <x14:formula1>
            <xm:f>'Other specs'!$A$54:$A$65</xm:f>
          </x14:formula1>
          <xm:sqref>F9:F22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13"/>
  <sheetViews>
    <sheetView topLeftCell="B1" zoomScale="89" zoomScaleNormal="89" workbookViewId="0">
      <selection activeCell="E23" sqref="E23"/>
    </sheetView>
  </sheetViews>
  <sheetFormatPr defaultRowHeight="15.75"/>
  <cols>
    <col min="1" max="1" width="4" style="16" customWidth="1"/>
    <col min="2" max="2" width="14.28515625" style="16" customWidth="1"/>
    <col min="3" max="3" width="10.85546875" style="16" customWidth="1"/>
    <col min="4" max="4" width="13.5703125" style="16" customWidth="1"/>
    <col min="5" max="5" width="28.7109375" style="16" customWidth="1"/>
    <col min="6" max="6" width="5.42578125" style="16" customWidth="1"/>
    <col min="7" max="7" width="5.140625" style="16" hidden="1" customWidth="1"/>
    <col min="8" max="8" width="6.5703125" style="16" customWidth="1"/>
    <col min="9" max="9" width="9" style="16" hidden="1" customWidth="1"/>
    <col min="10" max="10" width="8.28515625" style="16" hidden="1" customWidth="1"/>
    <col min="11" max="12" width="9.140625" style="16" hidden="1" customWidth="1"/>
    <col min="13" max="13" width="6" style="67" customWidth="1"/>
    <col min="14" max="14" width="6.140625" style="16" customWidth="1"/>
    <col min="15" max="18" width="9.140625" style="16" hidden="1" customWidth="1"/>
    <col min="19" max="19" width="6" style="67" customWidth="1"/>
    <col min="20" max="20" width="6.28515625" style="16" customWidth="1"/>
    <col min="21" max="24" width="9.140625" style="16" hidden="1" customWidth="1"/>
    <col min="25" max="25" width="6" style="67" customWidth="1"/>
    <col min="26" max="26" width="5.7109375" style="16" customWidth="1"/>
    <col min="27" max="30" width="0" style="16" hidden="1" customWidth="1"/>
    <col min="31" max="31" width="6" style="67" customWidth="1"/>
    <col min="32" max="32" width="6.140625" style="16" customWidth="1"/>
    <col min="33" max="35" width="9.140625" style="16" hidden="1" customWidth="1"/>
    <col min="36" max="36" width="0" style="16" hidden="1" customWidth="1"/>
    <col min="37" max="37" width="6" style="67" customWidth="1"/>
    <col min="38" max="38" width="6.28515625" style="16" customWidth="1"/>
    <col min="39" max="39" width="9" style="16" hidden="1" customWidth="1"/>
    <col min="40" max="40" width="8.28515625" style="16" hidden="1" customWidth="1"/>
    <col min="41" max="42" width="0" style="16" hidden="1" customWidth="1"/>
    <col min="43" max="43" width="6" style="67" customWidth="1"/>
    <col min="44" max="44" width="6.140625" style="16" customWidth="1"/>
    <col min="45" max="48" width="9.140625" style="16" hidden="1" customWidth="1"/>
    <col min="49" max="49" width="6" style="67" customWidth="1"/>
    <col min="50" max="50" width="5.42578125" style="16" customWidth="1"/>
    <col min="51" max="54" width="0" style="16" hidden="1" customWidth="1"/>
    <col min="55" max="55" width="6" style="67" customWidth="1"/>
    <col min="56" max="56" width="6.42578125" style="16" customWidth="1"/>
    <col min="57" max="60" width="9.140625" style="16" hidden="1" customWidth="1"/>
    <col min="61" max="61" width="6" style="67" customWidth="1"/>
    <col min="62" max="62" width="2.28515625" style="16" customWidth="1"/>
    <col min="63" max="63" width="5.28515625" style="16" customWidth="1"/>
    <col min="64" max="64" width="7" style="16" hidden="1" customWidth="1"/>
    <col min="65" max="68" width="9.140625" style="16" hidden="1" customWidth="1"/>
    <col min="69" max="69" width="6" style="67" customWidth="1"/>
    <col min="70" max="70" width="1.42578125" style="16" customWidth="1"/>
    <col min="71" max="71" width="13.28515625" style="15" customWidth="1"/>
    <col min="72" max="72" width="13.28515625" style="66" customWidth="1"/>
    <col min="73" max="73" width="1.140625" style="16" customWidth="1"/>
    <col min="74" max="74" width="6.140625" style="68" customWidth="1"/>
    <col min="75" max="16384" width="9.140625" style="16"/>
  </cols>
  <sheetData>
    <row r="1" spans="1:74" s="76" customFormat="1" ht="37.5" customHeight="1" thickBot="1">
      <c r="A1" s="80" t="s">
        <v>352</v>
      </c>
      <c r="B1" s="84" t="s">
        <v>355</v>
      </c>
      <c r="C1" s="85" t="s">
        <v>160</v>
      </c>
      <c r="D1" s="85" t="s">
        <v>350</v>
      </c>
      <c r="E1" s="85" t="s">
        <v>349</v>
      </c>
      <c r="F1" s="85" t="s">
        <v>161</v>
      </c>
      <c r="G1" s="86" t="s">
        <v>377</v>
      </c>
      <c r="H1" s="98">
        <v>100</v>
      </c>
      <c r="I1" s="96" t="s">
        <v>172</v>
      </c>
      <c r="J1" s="96" t="s">
        <v>173</v>
      </c>
      <c r="K1" s="96" t="s">
        <v>196</v>
      </c>
      <c r="L1" s="96" t="s">
        <v>175</v>
      </c>
      <c r="M1" s="121" t="s">
        <v>46</v>
      </c>
      <c r="N1" s="95" t="s">
        <v>44</v>
      </c>
      <c r="O1" s="96" t="s">
        <v>172</v>
      </c>
      <c r="P1" s="96" t="s">
        <v>173</v>
      </c>
      <c r="Q1" s="96" t="s">
        <v>179</v>
      </c>
      <c r="R1" s="96" t="s">
        <v>175</v>
      </c>
      <c r="S1" s="121" t="s">
        <v>46</v>
      </c>
      <c r="T1" s="98" t="s">
        <v>47</v>
      </c>
      <c r="U1" s="96" t="s">
        <v>172</v>
      </c>
      <c r="V1" s="96" t="s">
        <v>173</v>
      </c>
      <c r="W1" s="96" t="s">
        <v>177</v>
      </c>
      <c r="X1" s="96" t="s">
        <v>175</v>
      </c>
      <c r="Y1" s="121" t="s">
        <v>46</v>
      </c>
      <c r="Z1" s="98" t="s">
        <v>42</v>
      </c>
      <c r="AA1" s="96" t="s">
        <v>172</v>
      </c>
      <c r="AB1" s="96" t="s">
        <v>173</v>
      </c>
      <c r="AC1" s="96" t="s">
        <v>176</v>
      </c>
      <c r="AD1" s="96" t="s">
        <v>175</v>
      </c>
      <c r="AE1" s="121" t="s">
        <v>46</v>
      </c>
      <c r="AF1" s="98">
        <v>400</v>
      </c>
      <c r="AG1" s="96" t="s">
        <v>172</v>
      </c>
      <c r="AH1" s="96" t="s">
        <v>173</v>
      </c>
      <c r="AI1" s="96" t="s">
        <v>184</v>
      </c>
      <c r="AJ1" s="96" t="s">
        <v>175</v>
      </c>
      <c r="AK1" s="121" t="s">
        <v>46</v>
      </c>
      <c r="AL1" s="98" t="s">
        <v>49</v>
      </c>
      <c r="AM1" s="96" t="s">
        <v>172</v>
      </c>
      <c r="AN1" s="96" t="s">
        <v>173</v>
      </c>
      <c r="AO1" s="96" t="s">
        <v>174</v>
      </c>
      <c r="AP1" s="96" t="s">
        <v>175</v>
      </c>
      <c r="AQ1" s="121" t="s">
        <v>46</v>
      </c>
      <c r="AR1" s="98" t="s">
        <v>50</v>
      </c>
      <c r="AS1" s="96" t="s">
        <v>172</v>
      </c>
      <c r="AT1" s="96" t="s">
        <v>173</v>
      </c>
      <c r="AU1" s="96" t="s">
        <v>186</v>
      </c>
      <c r="AV1" s="96" t="s">
        <v>175</v>
      </c>
      <c r="AW1" s="121" t="s">
        <v>46</v>
      </c>
      <c r="AX1" s="98" t="s">
        <v>43</v>
      </c>
      <c r="AY1" s="96" t="s">
        <v>172</v>
      </c>
      <c r="AZ1" s="96" t="s">
        <v>173</v>
      </c>
      <c r="BA1" s="96" t="s">
        <v>185</v>
      </c>
      <c r="BB1" s="96" t="s">
        <v>175</v>
      </c>
      <c r="BC1" s="121" t="s">
        <v>46</v>
      </c>
      <c r="BD1" s="98" t="s">
        <v>48</v>
      </c>
      <c r="BE1" s="96" t="s">
        <v>172</v>
      </c>
      <c r="BF1" s="96" t="s">
        <v>173</v>
      </c>
      <c r="BG1" s="96" t="s">
        <v>180</v>
      </c>
      <c r="BH1" s="96" t="s">
        <v>175</v>
      </c>
      <c r="BI1" s="121" t="s">
        <v>46</v>
      </c>
      <c r="BJ1" s="318">
        <v>1500</v>
      </c>
      <c r="BK1" s="319"/>
      <c r="BL1" s="85" t="s">
        <v>182</v>
      </c>
      <c r="BM1" s="96" t="s">
        <v>172</v>
      </c>
      <c r="BN1" s="96" t="s">
        <v>173</v>
      </c>
      <c r="BO1" s="96" t="s">
        <v>187</v>
      </c>
      <c r="BP1" s="96" t="s">
        <v>175</v>
      </c>
      <c r="BQ1" s="121" t="s">
        <v>46</v>
      </c>
      <c r="BS1" s="139" t="s">
        <v>356</v>
      </c>
      <c r="BT1" s="138" t="s">
        <v>357</v>
      </c>
      <c r="BV1" s="100" t="s">
        <v>353</v>
      </c>
    </row>
    <row r="2" spans="1:74" s="17" customFormat="1" ht="4.5" customHeight="1" thickBot="1">
      <c r="C2" s="61"/>
      <c r="D2" s="61"/>
      <c r="E2" s="61"/>
      <c r="F2" s="61"/>
      <c r="G2" s="61"/>
      <c r="H2" s="71"/>
      <c r="M2" s="74"/>
      <c r="N2" s="69"/>
      <c r="S2" s="74"/>
      <c r="T2" s="71"/>
      <c r="Y2" s="74"/>
      <c r="Z2" s="71"/>
      <c r="AE2" s="74"/>
      <c r="AF2" s="71"/>
      <c r="AK2" s="74"/>
      <c r="AL2" s="71"/>
      <c r="AQ2" s="74"/>
      <c r="AR2" s="71"/>
      <c r="AW2" s="74"/>
      <c r="AX2" s="71"/>
      <c r="BC2" s="74"/>
      <c r="BD2" s="71"/>
      <c r="BI2" s="74"/>
      <c r="BJ2" s="75"/>
      <c r="BK2" s="75"/>
      <c r="BL2" s="61"/>
      <c r="BQ2" s="74"/>
      <c r="BS2" s="61"/>
      <c r="BT2" s="72"/>
      <c r="BV2" s="73"/>
    </row>
    <row r="3" spans="1:74">
      <c r="A3" s="326"/>
      <c r="B3" s="329"/>
      <c r="C3" s="170"/>
      <c r="D3" s="170"/>
      <c r="E3" s="170"/>
      <c r="F3" s="171" t="s">
        <v>360</v>
      </c>
      <c r="G3" s="172" t="s">
        <v>51</v>
      </c>
      <c r="H3" s="108"/>
      <c r="I3" s="88" t="str">
        <f t="shared" ref="I3:I8" si="0">CONCATENATE($G3, " ",H$1)</f>
        <v>W00 100</v>
      </c>
      <c r="J3" s="88">
        <f>VLOOKUP(I3,LookupW!$A$1:$B$108,2)</f>
        <v>1</v>
      </c>
      <c r="K3" s="88">
        <f t="shared" ref="K3" si="1">CEILING(J3*H3,0.01)</f>
        <v>0</v>
      </c>
      <c r="L3" s="88">
        <f>IF(K3&gt;0, (FLOOR((17.857*POWER((21-K3),1.81)),1)),0)</f>
        <v>0</v>
      </c>
      <c r="M3" s="177">
        <f t="shared" ref="M3" si="2">L3</f>
        <v>0</v>
      </c>
      <c r="N3" s="108"/>
      <c r="O3" s="88" t="str">
        <f t="shared" ref="O3:O8" si="3">CONCATENATE($G3, " ",N$1)</f>
        <v>W00 Long</v>
      </c>
      <c r="P3" s="88">
        <f>VLOOKUP(O3,LookupW!$A$1:$B$108,2)</f>
        <v>1</v>
      </c>
      <c r="Q3" s="88">
        <f t="shared" ref="Q3" si="4">FLOOR(P3*N3,0.01)</f>
        <v>0</v>
      </c>
      <c r="R3" s="88">
        <f t="shared" ref="R3" si="5">IF(Q3&gt;0,(FLOOR((0.188807*POWER((Q3*100-210),1.41)),1)),0)</f>
        <v>0</v>
      </c>
      <c r="S3" s="177">
        <f t="shared" ref="S3" si="6">R3</f>
        <v>0</v>
      </c>
      <c r="T3" s="108"/>
      <c r="U3" s="88" t="str">
        <f t="shared" ref="U3:U8" si="7">CONCATENATE($G3, " ",T$1)</f>
        <v>W00 Shot</v>
      </c>
      <c r="V3" s="88">
        <f>VLOOKUP(U3,LookupW!$A$1:$B$108,2)</f>
        <v>1</v>
      </c>
      <c r="W3" s="88">
        <f t="shared" ref="W3" si="8">FLOOR(V3*T3,0.01)</f>
        <v>0</v>
      </c>
      <c r="X3" s="88">
        <f t="shared" ref="X3" si="9">IF(W3&gt;0,(FLOOR((56.0211*POWER((W3-1.5),1.05)),1)),0)</f>
        <v>0</v>
      </c>
      <c r="Y3" s="177">
        <f t="shared" ref="Y3" si="10">X3</f>
        <v>0</v>
      </c>
      <c r="Z3" s="108"/>
      <c r="AA3" s="88" t="str">
        <f t="shared" ref="AA3:AA8" si="11">CONCATENATE($G3, " ",Z$1)</f>
        <v>W00 High</v>
      </c>
      <c r="AB3" s="88">
        <f>VLOOKUP(AA3,LookupW!$A$1:$B$108,2)</f>
        <v>1</v>
      </c>
      <c r="AC3" s="88">
        <f t="shared" ref="AC3" si="12">FLOOR(AB3*Z3,0.01)</f>
        <v>0</v>
      </c>
      <c r="AD3" s="88">
        <f t="shared" ref="AD3" si="13">IF(AC3&gt;0, (FLOOR((1.84523*POWER((AC3*100-75),1.348)),1)),0)</f>
        <v>0</v>
      </c>
      <c r="AE3" s="177">
        <f t="shared" ref="AE3" si="14">AD3</f>
        <v>0</v>
      </c>
      <c r="AF3" s="108"/>
      <c r="AG3" s="88" t="str">
        <f t="shared" ref="AG3:AG8" si="15">CONCATENATE($G3, " ",AF$1)</f>
        <v>W00 400</v>
      </c>
      <c r="AH3" s="88">
        <f>VLOOKUP(AG3,LookupW!$A$1:$B$108,2)</f>
        <v>1</v>
      </c>
      <c r="AI3" s="88">
        <f t="shared" ref="AI3" si="16">CEILING(AH3*AF3,0.01)</f>
        <v>0</v>
      </c>
      <c r="AJ3" s="88">
        <f t="shared" ref="AJ3:AJ7" si="17">IF(AI3&gt;0, (FLOOR((1.34285*POWER((91.7-AI3),1.81)),1)),0)</f>
        <v>0</v>
      </c>
      <c r="AK3" s="177">
        <f t="shared" ref="AK3" si="18">AJ3</f>
        <v>0</v>
      </c>
      <c r="AL3" s="108"/>
      <c r="AM3" s="170"/>
      <c r="AN3" s="170"/>
      <c r="AO3" s="170"/>
      <c r="AP3" s="170">
        <f>IF(AL3&gt;0, (VLOOKUP(AL3, LookupU17HG!$A$1:$B$1410,2)),0)</f>
        <v>0</v>
      </c>
      <c r="AQ3" s="177">
        <f t="shared" ref="AQ3" si="19">AP3</f>
        <v>0</v>
      </c>
      <c r="AR3" s="108"/>
      <c r="AS3" s="88" t="str">
        <f t="shared" ref="AS3:AS8" si="20">CONCATENATE($G3, " ",AR$1)</f>
        <v>W00 Disc</v>
      </c>
      <c r="AT3" s="88">
        <f>VLOOKUP(AS3,LookupW!$A$1:$B$108,2)</f>
        <v>1</v>
      </c>
      <c r="AU3" s="88">
        <f t="shared" ref="AU3" si="21">FLOOR(AT3*AR3,0.01)</f>
        <v>0</v>
      </c>
      <c r="AV3" s="88">
        <f t="shared" ref="AV3" si="22">IF(AU3&gt;0,(FLOOR((12.3311*POWER((AU3-3),1.1)),1)), 0)</f>
        <v>0</v>
      </c>
      <c r="AW3" s="177">
        <f t="shared" ref="AW3" si="23">AV3</f>
        <v>0</v>
      </c>
      <c r="AX3" s="108"/>
      <c r="AY3" s="88" t="str">
        <f t="shared" ref="AY3:AY8" si="24">CONCATENATE($G3, " ",AX$1)</f>
        <v>W00 Pole</v>
      </c>
      <c r="AZ3" s="88">
        <f>VLOOKUP(AY3,LookupW!$A$1:$B$108,2)</f>
        <v>1</v>
      </c>
      <c r="BA3" s="88">
        <f t="shared" ref="BA3" si="25">FLOOR(AZ3*AX3,0.01)</f>
        <v>0</v>
      </c>
      <c r="BB3" s="88">
        <f t="shared" ref="BB3" si="26">IF(BA3&gt;0, (FLOOR((0.44125*POWER((BA3*100-100),1.35)),1)), 0)</f>
        <v>0</v>
      </c>
      <c r="BC3" s="177">
        <f t="shared" ref="BC3" si="27">BB3</f>
        <v>0</v>
      </c>
      <c r="BD3" s="108"/>
      <c r="BE3" s="88" t="str">
        <f t="shared" ref="BE3:BE8" si="28">CONCATENATE($G3, " ",BD$1)</f>
        <v>W00 Jav</v>
      </c>
      <c r="BF3" s="88">
        <f>VLOOKUP(BE3,LookupW!$A$1:$B$108,2)</f>
        <v>1</v>
      </c>
      <c r="BG3" s="88">
        <f t="shared" ref="BG3" si="29">FLOOR(BF3*BD3,0.01)</f>
        <v>0</v>
      </c>
      <c r="BH3" s="88">
        <f t="shared" ref="BH3" si="30">IF(BG3&gt;0, (FLOOR((15.9803*POWER((BG3-3.8),1.04)),1)), 0)</f>
        <v>0</v>
      </c>
      <c r="BI3" s="177">
        <f t="shared" ref="BI3" si="31">BH3</f>
        <v>0</v>
      </c>
      <c r="BJ3" s="115"/>
      <c r="BK3" s="116"/>
      <c r="BL3" s="88">
        <f t="shared" ref="BL3" si="32">BJ3*60+BK3</f>
        <v>0</v>
      </c>
      <c r="BM3" s="88" t="str">
        <f t="shared" ref="BM3" si="33">CONCATENATE($G3, " ",BJ$1)</f>
        <v>W00 1500</v>
      </c>
      <c r="BN3" s="88">
        <f>VLOOKUP(BM3,LookupW!$A$1:$B$108,2)</f>
        <v>1</v>
      </c>
      <c r="BO3" s="88">
        <f t="shared" ref="BO3" si="34">CEILING(BN3*BL3,0.01)</f>
        <v>0</v>
      </c>
      <c r="BP3" s="88">
        <f t="shared" ref="BP3" si="35">IF(BO3&gt;0, (FLOOR((0.02883*POWER((535-BO3),1.88)),1)),0)</f>
        <v>0</v>
      </c>
      <c r="BQ3" s="177">
        <f t="shared" ref="BQ3" si="36">BP3</f>
        <v>0</v>
      </c>
      <c r="BR3" s="114"/>
      <c r="BS3" s="166">
        <f t="shared" ref="BS3:BS12" si="37">BQ3+BI3+S3+AK3+Y3+AE3+AQ3+BC3+AW3+M3</f>
        <v>0</v>
      </c>
      <c r="BT3" s="320"/>
      <c r="BU3" s="104"/>
      <c r="BV3" s="323"/>
    </row>
    <row r="4" spans="1:74" ht="15">
      <c r="A4" s="327"/>
      <c r="B4" s="330"/>
      <c r="C4" s="77"/>
      <c r="D4" s="77"/>
      <c r="E4" s="77"/>
      <c r="F4" s="154" t="s">
        <v>367</v>
      </c>
      <c r="G4" s="91" t="str">
        <f>VLOOKUP(F4, 'Other specs'!$A$41:$B$51,2)</f>
        <v>W00</v>
      </c>
      <c r="H4" s="109"/>
      <c r="I4" s="77" t="str">
        <f t="shared" ref="I4:I7" si="38">CONCATENATE($G4, " ",H$1)</f>
        <v>W00 100</v>
      </c>
      <c r="J4" s="77">
        <f>VLOOKUP(I4,LookupW!$A$1:$B$108,2)</f>
        <v>1</v>
      </c>
      <c r="K4" s="77">
        <f t="shared" ref="K4:K7" si="39">CEILING(J4*H4,0.01)</f>
        <v>0</v>
      </c>
      <c r="L4" s="77">
        <f t="shared" ref="L4:L7" si="40">IF(K4&gt;0, (FLOOR((17.857*POWER((21-K4),1.81)),1)),0)</f>
        <v>0</v>
      </c>
      <c r="M4" s="127">
        <f t="shared" ref="M4:M7" si="41">L4</f>
        <v>0</v>
      </c>
      <c r="N4" s="109"/>
      <c r="O4" s="77" t="str">
        <f t="shared" ref="O4:O7" si="42">CONCATENATE($G4, " ",N$1)</f>
        <v>W00 Long</v>
      </c>
      <c r="P4" s="77">
        <f>VLOOKUP(O4,LookupW!$A$1:$B$108,2)</f>
        <v>1</v>
      </c>
      <c r="Q4" s="77">
        <f t="shared" ref="Q4:Q7" si="43">FLOOR(P4*N4,0.01)</f>
        <v>0</v>
      </c>
      <c r="R4" s="77">
        <f t="shared" ref="R4:R7" si="44">IF(Q4&gt;0,(FLOOR((0.188807*POWER((Q4*100-210),1.41)),1)),0)</f>
        <v>0</v>
      </c>
      <c r="S4" s="127">
        <f t="shared" ref="S4:S7" si="45">R4</f>
        <v>0</v>
      </c>
      <c r="T4" s="109"/>
      <c r="U4" s="77" t="str">
        <f t="shared" ref="U4:U7" si="46">CONCATENATE($G4, " ",T$1)</f>
        <v>W00 Shot</v>
      </c>
      <c r="V4" s="77">
        <f>VLOOKUP(U4,LookupW!$A$1:$B$108,2)</f>
        <v>1</v>
      </c>
      <c r="W4" s="77">
        <f t="shared" ref="W4:W7" si="47">FLOOR(V4*T4,0.01)</f>
        <v>0</v>
      </c>
      <c r="X4" s="77">
        <f t="shared" ref="X4:X7" si="48">IF(W4&gt;0,(FLOOR((56.0211*POWER((W4-1.5),1.05)),1)),0)</f>
        <v>0</v>
      </c>
      <c r="Y4" s="127">
        <f t="shared" ref="Y4:Y7" si="49">X4</f>
        <v>0</v>
      </c>
      <c r="Z4" s="109"/>
      <c r="AA4" s="77" t="str">
        <f t="shared" ref="AA4:AA7" si="50">CONCATENATE($G4, " ",Z$1)</f>
        <v>W00 High</v>
      </c>
      <c r="AB4" s="77">
        <f>VLOOKUP(AA4,LookupW!$A$1:$B$108,2)</f>
        <v>1</v>
      </c>
      <c r="AC4" s="77">
        <f t="shared" ref="AC4:AC7" si="51">FLOOR(AB4*Z4,0.01)</f>
        <v>0</v>
      </c>
      <c r="AD4" s="77">
        <f t="shared" ref="AD4:AD7" si="52">IF(AC4&gt;0, (FLOOR((1.84523*POWER((AC4*100-75),1.348)),1)),0)</f>
        <v>0</v>
      </c>
      <c r="AE4" s="127">
        <f t="shared" ref="AE4:AE7" si="53">AD4</f>
        <v>0</v>
      </c>
      <c r="AF4" s="109"/>
      <c r="AG4" s="77" t="str">
        <f t="shared" ref="AG4:AG7" si="54">CONCATENATE($G4, " ",AF$1)</f>
        <v>W00 400</v>
      </c>
      <c r="AH4" s="77">
        <f>VLOOKUP(AG4,LookupW!$A$1:$B$108,2)</f>
        <v>1</v>
      </c>
      <c r="AI4" s="77">
        <f t="shared" ref="AI4:AI7" si="55">CEILING(AH4*AF4,0.01)</f>
        <v>0</v>
      </c>
      <c r="AJ4" s="77">
        <f t="shared" si="17"/>
        <v>0</v>
      </c>
      <c r="AK4" s="127">
        <f t="shared" ref="AK4:AK7" si="56">AJ4</f>
        <v>0</v>
      </c>
      <c r="AL4" s="109"/>
      <c r="AM4" s="77" t="str">
        <f t="shared" ref="AM4:AM7" si="57">CONCATENATE($G4, " ",AL$1)</f>
        <v>W00 Hurd</v>
      </c>
      <c r="AN4" s="77">
        <f>VLOOKUP(AM4,LookupW!$A$1:$B$108,2)</f>
        <v>1</v>
      </c>
      <c r="AO4" s="77">
        <f t="shared" ref="AO4:AO7" si="58">CEILING(AN4*AL4,0.01)</f>
        <v>0</v>
      </c>
      <c r="AP4" s="77">
        <f t="shared" ref="AP4:AP7" si="59">IF(AO4&gt;0, (FLOOR((9.23076*POWER((26.7-AO4),1.835)),1)),0)</f>
        <v>0</v>
      </c>
      <c r="AQ4" s="127">
        <f t="shared" ref="AQ4:AQ7" si="60">AP4</f>
        <v>0</v>
      </c>
      <c r="AR4" s="109"/>
      <c r="AS4" s="77" t="str">
        <f t="shared" ref="AS4:AS7" si="61">CONCATENATE($G4, " ",AR$1)</f>
        <v>W00 Disc</v>
      </c>
      <c r="AT4" s="77">
        <f>VLOOKUP(AS4,LookupW!$A$1:$B$108,2)</f>
        <v>1</v>
      </c>
      <c r="AU4" s="77">
        <f t="shared" ref="AU4:AU7" si="62">FLOOR(AT4*AR4,0.01)</f>
        <v>0</v>
      </c>
      <c r="AV4" s="77">
        <f t="shared" ref="AV4:AV7" si="63">IF(AU4&gt;0,(FLOOR((12.3311*POWER((AU4-3),1.1)),1)), 0)</f>
        <v>0</v>
      </c>
      <c r="AW4" s="127">
        <f t="shared" ref="AW4:AW7" si="64">AV4</f>
        <v>0</v>
      </c>
      <c r="AX4" s="109"/>
      <c r="AY4" s="77" t="str">
        <f t="shared" ref="AY4:AY7" si="65">CONCATENATE($G4, " ",AX$1)</f>
        <v>W00 Pole</v>
      </c>
      <c r="AZ4" s="77">
        <f>VLOOKUP(AY4,LookupW!$A$1:$B$108,2)</f>
        <v>1</v>
      </c>
      <c r="BA4" s="77">
        <f t="shared" ref="BA4:BA7" si="66">FLOOR(AZ4*AX4,0.01)</f>
        <v>0</v>
      </c>
      <c r="BB4" s="77">
        <f t="shared" ref="BB4:BB7" si="67">IF(BA4&gt;0, (FLOOR((0.44125*POWER((BA4*100-100),1.35)),1)), 0)</f>
        <v>0</v>
      </c>
      <c r="BC4" s="127">
        <f t="shared" ref="BC4:BC7" si="68">BB4</f>
        <v>0</v>
      </c>
      <c r="BD4" s="109"/>
      <c r="BE4" s="77" t="str">
        <f t="shared" ref="BE4:BE7" si="69">CONCATENATE($G4, " ",BD$1)</f>
        <v>W00 Jav</v>
      </c>
      <c r="BF4" s="77">
        <f>VLOOKUP(BE4,LookupW!$A$1:$B$108,2)</f>
        <v>1</v>
      </c>
      <c r="BG4" s="77">
        <f t="shared" ref="BG4:BG7" si="70">FLOOR(BF4*BD4,0.01)</f>
        <v>0</v>
      </c>
      <c r="BH4" s="77">
        <f t="shared" ref="BH4:BH7" si="71">IF(BG4&gt;0, (FLOOR((15.9803*POWER((BG4-3.8),1.04)),1)), 0)</f>
        <v>0</v>
      </c>
      <c r="BI4" s="127">
        <f t="shared" ref="BI4:BI7" si="72">BH4</f>
        <v>0</v>
      </c>
      <c r="BJ4" s="117"/>
      <c r="BK4" s="79"/>
      <c r="BL4" s="77">
        <f t="shared" ref="BL4:BL7" si="73">BJ4*60+BK4</f>
        <v>0</v>
      </c>
      <c r="BM4" s="77" t="str">
        <f t="shared" ref="BM4:BM7" si="74">CONCATENATE($G4, " ",BJ$1)</f>
        <v>W00 1500</v>
      </c>
      <c r="BN4" s="77">
        <f>VLOOKUP(BM4,LookupW!$A$1:$B$108,2)</f>
        <v>1</v>
      </c>
      <c r="BO4" s="77">
        <f t="shared" ref="BO4:BO7" si="75">CEILING(BN4*BL4,0.01)</f>
        <v>0</v>
      </c>
      <c r="BP4" s="77">
        <f t="shared" ref="BP4:BP7" si="76">IF(BO4&gt;0, (FLOOR((0.02883*POWER((535-BO4),1.88)),1)),0)</f>
        <v>0</v>
      </c>
      <c r="BQ4" s="127">
        <f t="shared" ref="BQ4:BQ7" si="77">BP4</f>
        <v>0</v>
      </c>
      <c r="BR4" s="114"/>
      <c r="BS4" s="140">
        <f t="shared" ref="BS4:BS7" si="78">BQ4+BI4+S4+AK4+Y4+AE4+AQ4+BC4+AW4+M4</f>
        <v>0</v>
      </c>
      <c r="BT4" s="321"/>
      <c r="BU4" s="104"/>
      <c r="BV4" s="324"/>
    </row>
    <row r="5" spans="1:74" ht="15">
      <c r="A5" s="327"/>
      <c r="B5" s="330"/>
      <c r="C5" s="77"/>
      <c r="D5" s="77"/>
      <c r="E5" s="77"/>
      <c r="F5" s="154"/>
      <c r="G5" s="91" t="e">
        <f>VLOOKUP(F5, 'Other specs'!$A$41:$B$51,2)</f>
        <v>#N/A</v>
      </c>
      <c r="H5" s="109"/>
      <c r="I5" s="77" t="e">
        <f t="shared" si="38"/>
        <v>#N/A</v>
      </c>
      <c r="J5" s="77" t="e">
        <f>VLOOKUP(I5,LookupW!$A$1:$B$108,2)</f>
        <v>#N/A</v>
      </c>
      <c r="K5" s="77" t="e">
        <f t="shared" si="39"/>
        <v>#N/A</v>
      </c>
      <c r="L5" s="77" t="e">
        <f t="shared" si="40"/>
        <v>#N/A</v>
      </c>
      <c r="M5" s="127" t="e">
        <f t="shared" si="41"/>
        <v>#N/A</v>
      </c>
      <c r="N5" s="109"/>
      <c r="O5" s="77" t="e">
        <f t="shared" si="42"/>
        <v>#N/A</v>
      </c>
      <c r="P5" s="77" t="e">
        <f>VLOOKUP(O5,LookupW!$A$1:$B$108,2)</f>
        <v>#N/A</v>
      </c>
      <c r="Q5" s="77" t="e">
        <f t="shared" si="43"/>
        <v>#N/A</v>
      </c>
      <c r="R5" s="77" t="e">
        <f t="shared" si="44"/>
        <v>#N/A</v>
      </c>
      <c r="S5" s="127" t="e">
        <f t="shared" si="45"/>
        <v>#N/A</v>
      </c>
      <c r="T5" s="109"/>
      <c r="U5" s="77" t="e">
        <f t="shared" si="46"/>
        <v>#N/A</v>
      </c>
      <c r="V5" s="77" t="e">
        <f>VLOOKUP(U5,LookupW!$A$1:$B$108,2)</f>
        <v>#N/A</v>
      </c>
      <c r="W5" s="77" t="e">
        <f t="shared" si="47"/>
        <v>#N/A</v>
      </c>
      <c r="X5" s="77" t="e">
        <f t="shared" si="48"/>
        <v>#N/A</v>
      </c>
      <c r="Y5" s="127" t="e">
        <f t="shared" si="49"/>
        <v>#N/A</v>
      </c>
      <c r="Z5" s="109"/>
      <c r="AA5" s="77" t="e">
        <f t="shared" si="50"/>
        <v>#N/A</v>
      </c>
      <c r="AB5" s="77" t="e">
        <f>VLOOKUP(AA5,LookupW!$A$1:$B$108,2)</f>
        <v>#N/A</v>
      </c>
      <c r="AC5" s="77" t="e">
        <f t="shared" si="51"/>
        <v>#N/A</v>
      </c>
      <c r="AD5" s="77" t="e">
        <f t="shared" si="52"/>
        <v>#N/A</v>
      </c>
      <c r="AE5" s="127" t="e">
        <f t="shared" si="53"/>
        <v>#N/A</v>
      </c>
      <c r="AF5" s="109"/>
      <c r="AG5" s="77" t="e">
        <f t="shared" si="54"/>
        <v>#N/A</v>
      </c>
      <c r="AH5" s="77" t="e">
        <f>VLOOKUP(AG5,LookupW!$A$1:$B$108,2)</f>
        <v>#N/A</v>
      </c>
      <c r="AI5" s="77" t="e">
        <f t="shared" si="55"/>
        <v>#N/A</v>
      </c>
      <c r="AJ5" s="77" t="e">
        <f t="shared" si="17"/>
        <v>#N/A</v>
      </c>
      <c r="AK5" s="127" t="e">
        <f t="shared" si="56"/>
        <v>#N/A</v>
      </c>
      <c r="AL5" s="109"/>
      <c r="AM5" s="77" t="e">
        <f t="shared" si="57"/>
        <v>#N/A</v>
      </c>
      <c r="AN5" s="77" t="e">
        <f>VLOOKUP(AM5,LookupW!$A$1:$B$108,2)</f>
        <v>#N/A</v>
      </c>
      <c r="AO5" s="77" t="e">
        <f t="shared" si="58"/>
        <v>#N/A</v>
      </c>
      <c r="AP5" s="77" t="e">
        <f t="shared" si="59"/>
        <v>#N/A</v>
      </c>
      <c r="AQ5" s="127" t="e">
        <f t="shared" si="60"/>
        <v>#N/A</v>
      </c>
      <c r="AR5" s="109"/>
      <c r="AS5" s="77" t="e">
        <f t="shared" si="61"/>
        <v>#N/A</v>
      </c>
      <c r="AT5" s="77" t="e">
        <f>VLOOKUP(AS5,LookupW!$A$1:$B$108,2)</f>
        <v>#N/A</v>
      </c>
      <c r="AU5" s="77" t="e">
        <f t="shared" si="62"/>
        <v>#N/A</v>
      </c>
      <c r="AV5" s="77" t="e">
        <f t="shared" si="63"/>
        <v>#N/A</v>
      </c>
      <c r="AW5" s="127" t="e">
        <f t="shared" si="64"/>
        <v>#N/A</v>
      </c>
      <c r="AX5" s="109"/>
      <c r="AY5" s="77" t="e">
        <f t="shared" si="65"/>
        <v>#N/A</v>
      </c>
      <c r="AZ5" s="77" t="e">
        <f>VLOOKUP(AY5,LookupW!$A$1:$B$108,2)</f>
        <v>#N/A</v>
      </c>
      <c r="BA5" s="77" t="e">
        <f t="shared" si="66"/>
        <v>#N/A</v>
      </c>
      <c r="BB5" s="77" t="e">
        <f t="shared" si="67"/>
        <v>#N/A</v>
      </c>
      <c r="BC5" s="127" t="e">
        <f t="shared" si="68"/>
        <v>#N/A</v>
      </c>
      <c r="BD5" s="109"/>
      <c r="BE5" s="77" t="e">
        <f t="shared" si="69"/>
        <v>#N/A</v>
      </c>
      <c r="BF5" s="77" t="e">
        <f>VLOOKUP(BE5,LookupW!$A$1:$B$108,2)</f>
        <v>#N/A</v>
      </c>
      <c r="BG5" s="77" t="e">
        <f t="shared" si="70"/>
        <v>#N/A</v>
      </c>
      <c r="BH5" s="77" t="e">
        <f t="shared" si="71"/>
        <v>#N/A</v>
      </c>
      <c r="BI5" s="127" t="e">
        <f t="shared" si="72"/>
        <v>#N/A</v>
      </c>
      <c r="BJ5" s="117"/>
      <c r="BK5" s="79"/>
      <c r="BL5" s="77">
        <f t="shared" si="73"/>
        <v>0</v>
      </c>
      <c r="BM5" s="77" t="e">
        <f t="shared" si="74"/>
        <v>#N/A</v>
      </c>
      <c r="BN5" s="77" t="e">
        <f>VLOOKUP(BM5,LookupW!$A$1:$B$108,2)</f>
        <v>#N/A</v>
      </c>
      <c r="BO5" s="77" t="e">
        <f t="shared" si="75"/>
        <v>#N/A</v>
      </c>
      <c r="BP5" s="77" t="e">
        <f t="shared" si="76"/>
        <v>#N/A</v>
      </c>
      <c r="BQ5" s="127" t="e">
        <f t="shared" si="77"/>
        <v>#N/A</v>
      </c>
      <c r="BR5" s="114"/>
      <c r="BS5" s="140" t="e">
        <f t="shared" si="78"/>
        <v>#N/A</v>
      </c>
      <c r="BT5" s="321"/>
      <c r="BU5" s="104"/>
      <c r="BV5" s="324"/>
    </row>
    <row r="6" spans="1:74" ht="15">
      <c r="A6" s="327"/>
      <c r="B6" s="330"/>
      <c r="C6" s="77"/>
      <c r="D6" s="77"/>
      <c r="E6" s="77"/>
      <c r="F6" s="154"/>
      <c r="G6" s="91" t="e">
        <f>VLOOKUP(F6, 'Other specs'!$A$41:$B$51,2)</f>
        <v>#N/A</v>
      </c>
      <c r="H6" s="109"/>
      <c r="I6" s="77" t="e">
        <f t="shared" si="38"/>
        <v>#N/A</v>
      </c>
      <c r="J6" s="77" t="e">
        <f>VLOOKUP(I6,LookupW!$A$1:$B$108,2)</f>
        <v>#N/A</v>
      </c>
      <c r="K6" s="77" t="e">
        <f t="shared" si="39"/>
        <v>#N/A</v>
      </c>
      <c r="L6" s="77" t="e">
        <f t="shared" si="40"/>
        <v>#N/A</v>
      </c>
      <c r="M6" s="127" t="e">
        <f t="shared" si="41"/>
        <v>#N/A</v>
      </c>
      <c r="N6" s="109"/>
      <c r="O6" s="77" t="e">
        <f t="shared" si="42"/>
        <v>#N/A</v>
      </c>
      <c r="P6" s="77" t="e">
        <f>VLOOKUP(O6,LookupW!$A$1:$B$108,2)</f>
        <v>#N/A</v>
      </c>
      <c r="Q6" s="77" t="e">
        <f t="shared" si="43"/>
        <v>#N/A</v>
      </c>
      <c r="R6" s="77" t="e">
        <f t="shared" si="44"/>
        <v>#N/A</v>
      </c>
      <c r="S6" s="127" t="e">
        <f t="shared" si="45"/>
        <v>#N/A</v>
      </c>
      <c r="T6" s="109"/>
      <c r="U6" s="77" t="e">
        <f t="shared" si="46"/>
        <v>#N/A</v>
      </c>
      <c r="V6" s="77" t="e">
        <f>VLOOKUP(U6,LookupW!$A$1:$B$108,2)</f>
        <v>#N/A</v>
      </c>
      <c r="W6" s="77" t="e">
        <f t="shared" si="47"/>
        <v>#N/A</v>
      </c>
      <c r="X6" s="77" t="e">
        <f t="shared" si="48"/>
        <v>#N/A</v>
      </c>
      <c r="Y6" s="127" t="e">
        <f t="shared" si="49"/>
        <v>#N/A</v>
      </c>
      <c r="Z6" s="109"/>
      <c r="AA6" s="77" t="e">
        <f t="shared" si="50"/>
        <v>#N/A</v>
      </c>
      <c r="AB6" s="77" t="e">
        <f>VLOOKUP(AA6,LookupW!$A$1:$B$108,2)</f>
        <v>#N/A</v>
      </c>
      <c r="AC6" s="77" t="e">
        <f t="shared" si="51"/>
        <v>#N/A</v>
      </c>
      <c r="AD6" s="77" t="e">
        <f t="shared" si="52"/>
        <v>#N/A</v>
      </c>
      <c r="AE6" s="127" t="e">
        <f t="shared" si="53"/>
        <v>#N/A</v>
      </c>
      <c r="AF6" s="109"/>
      <c r="AG6" s="77" t="e">
        <f t="shared" si="54"/>
        <v>#N/A</v>
      </c>
      <c r="AH6" s="77" t="e">
        <f>VLOOKUP(AG6,LookupW!$A$1:$B$108,2)</f>
        <v>#N/A</v>
      </c>
      <c r="AI6" s="77" t="e">
        <f t="shared" si="55"/>
        <v>#N/A</v>
      </c>
      <c r="AJ6" s="77" t="e">
        <f t="shared" si="17"/>
        <v>#N/A</v>
      </c>
      <c r="AK6" s="127" t="e">
        <f t="shared" si="56"/>
        <v>#N/A</v>
      </c>
      <c r="AL6" s="109"/>
      <c r="AM6" s="77" t="e">
        <f t="shared" si="57"/>
        <v>#N/A</v>
      </c>
      <c r="AN6" s="77" t="e">
        <f>VLOOKUP(AM6,LookupW!$A$1:$B$108,2)</f>
        <v>#N/A</v>
      </c>
      <c r="AO6" s="77" t="e">
        <f t="shared" si="58"/>
        <v>#N/A</v>
      </c>
      <c r="AP6" s="77" t="e">
        <f t="shared" si="59"/>
        <v>#N/A</v>
      </c>
      <c r="AQ6" s="127" t="e">
        <f t="shared" si="60"/>
        <v>#N/A</v>
      </c>
      <c r="AR6" s="109"/>
      <c r="AS6" s="77" t="e">
        <f t="shared" si="61"/>
        <v>#N/A</v>
      </c>
      <c r="AT6" s="77" t="e">
        <f>VLOOKUP(AS6,LookupW!$A$1:$B$108,2)</f>
        <v>#N/A</v>
      </c>
      <c r="AU6" s="77" t="e">
        <f t="shared" si="62"/>
        <v>#N/A</v>
      </c>
      <c r="AV6" s="77" t="e">
        <f t="shared" si="63"/>
        <v>#N/A</v>
      </c>
      <c r="AW6" s="127" t="e">
        <f t="shared" si="64"/>
        <v>#N/A</v>
      </c>
      <c r="AX6" s="109"/>
      <c r="AY6" s="77" t="e">
        <f t="shared" si="65"/>
        <v>#N/A</v>
      </c>
      <c r="AZ6" s="77" t="e">
        <f>VLOOKUP(AY6,LookupW!$A$1:$B$108,2)</f>
        <v>#N/A</v>
      </c>
      <c r="BA6" s="77" t="e">
        <f t="shared" si="66"/>
        <v>#N/A</v>
      </c>
      <c r="BB6" s="77" t="e">
        <f t="shared" si="67"/>
        <v>#N/A</v>
      </c>
      <c r="BC6" s="127" t="e">
        <f t="shared" si="68"/>
        <v>#N/A</v>
      </c>
      <c r="BD6" s="109"/>
      <c r="BE6" s="77" t="e">
        <f t="shared" si="69"/>
        <v>#N/A</v>
      </c>
      <c r="BF6" s="77" t="e">
        <f>VLOOKUP(BE6,LookupW!$A$1:$B$108,2)</f>
        <v>#N/A</v>
      </c>
      <c r="BG6" s="77" t="e">
        <f t="shared" si="70"/>
        <v>#N/A</v>
      </c>
      <c r="BH6" s="77" t="e">
        <f t="shared" si="71"/>
        <v>#N/A</v>
      </c>
      <c r="BI6" s="127" t="e">
        <f t="shared" si="72"/>
        <v>#N/A</v>
      </c>
      <c r="BJ6" s="117"/>
      <c r="BK6" s="79"/>
      <c r="BL6" s="77">
        <f t="shared" si="73"/>
        <v>0</v>
      </c>
      <c r="BM6" s="77" t="e">
        <f t="shared" si="74"/>
        <v>#N/A</v>
      </c>
      <c r="BN6" s="77" t="e">
        <f>VLOOKUP(BM6,LookupW!$A$1:$B$108,2)</f>
        <v>#N/A</v>
      </c>
      <c r="BO6" s="77" t="e">
        <f t="shared" si="75"/>
        <v>#N/A</v>
      </c>
      <c r="BP6" s="77" t="e">
        <f t="shared" si="76"/>
        <v>#N/A</v>
      </c>
      <c r="BQ6" s="127" t="e">
        <f t="shared" si="77"/>
        <v>#N/A</v>
      </c>
      <c r="BR6" s="114"/>
      <c r="BS6" s="140" t="e">
        <f t="shared" si="78"/>
        <v>#N/A</v>
      </c>
      <c r="BT6" s="321"/>
      <c r="BU6" s="104"/>
      <c r="BV6" s="324"/>
    </row>
    <row r="7" spans="1:74" ht="15">
      <c r="A7" s="327"/>
      <c r="B7" s="330"/>
      <c r="C7" s="77"/>
      <c r="D7" s="77"/>
      <c r="E7" s="77"/>
      <c r="F7" s="154"/>
      <c r="G7" s="91" t="e">
        <f>VLOOKUP(F7, 'Other specs'!$A$41:$B$51,2)</f>
        <v>#N/A</v>
      </c>
      <c r="H7" s="109"/>
      <c r="I7" s="77" t="e">
        <f t="shared" si="38"/>
        <v>#N/A</v>
      </c>
      <c r="J7" s="77" t="e">
        <f>VLOOKUP(I7,LookupW!$A$1:$B$108,2)</f>
        <v>#N/A</v>
      </c>
      <c r="K7" s="77" t="e">
        <f t="shared" si="39"/>
        <v>#N/A</v>
      </c>
      <c r="L7" s="77" t="e">
        <f t="shared" si="40"/>
        <v>#N/A</v>
      </c>
      <c r="M7" s="127" t="e">
        <f t="shared" si="41"/>
        <v>#N/A</v>
      </c>
      <c r="N7" s="109"/>
      <c r="O7" s="77" t="e">
        <f t="shared" si="42"/>
        <v>#N/A</v>
      </c>
      <c r="P7" s="77" t="e">
        <f>VLOOKUP(O7,LookupW!$A$1:$B$108,2)</f>
        <v>#N/A</v>
      </c>
      <c r="Q7" s="77" t="e">
        <f t="shared" si="43"/>
        <v>#N/A</v>
      </c>
      <c r="R7" s="77" t="e">
        <f t="shared" si="44"/>
        <v>#N/A</v>
      </c>
      <c r="S7" s="127" t="e">
        <f t="shared" si="45"/>
        <v>#N/A</v>
      </c>
      <c r="T7" s="109"/>
      <c r="U7" s="77" t="e">
        <f t="shared" si="46"/>
        <v>#N/A</v>
      </c>
      <c r="V7" s="77" t="e">
        <f>VLOOKUP(U7,LookupW!$A$1:$B$108,2)</f>
        <v>#N/A</v>
      </c>
      <c r="W7" s="77" t="e">
        <f t="shared" si="47"/>
        <v>#N/A</v>
      </c>
      <c r="X7" s="77" t="e">
        <f t="shared" si="48"/>
        <v>#N/A</v>
      </c>
      <c r="Y7" s="127" t="e">
        <f t="shared" si="49"/>
        <v>#N/A</v>
      </c>
      <c r="Z7" s="109"/>
      <c r="AA7" s="77" t="e">
        <f t="shared" si="50"/>
        <v>#N/A</v>
      </c>
      <c r="AB7" s="77" t="e">
        <f>VLOOKUP(AA7,LookupW!$A$1:$B$108,2)</f>
        <v>#N/A</v>
      </c>
      <c r="AC7" s="77" t="e">
        <f t="shared" si="51"/>
        <v>#N/A</v>
      </c>
      <c r="AD7" s="77" t="e">
        <f t="shared" si="52"/>
        <v>#N/A</v>
      </c>
      <c r="AE7" s="127" t="e">
        <f t="shared" si="53"/>
        <v>#N/A</v>
      </c>
      <c r="AF7" s="109"/>
      <c r="AG7" s="77" t="e">
        <f t="shared" si="54"/>
        <v>#N/A</v>
      </c>
      <c r="AH7" s="77" t="e">
        <f>VLOOKUP(AG7,LookupW!$A$1:$B$108,2)</f>
        <v>#N/A</v>
      </c>
      <c r="AI7" s="77" t="e">
        <f t="shared" si="55"/>
        <v>#N/A</v>
      </c>
      <c r="AJ7" s="77" t="e">
        <f t="shared" si="17"/>
        <v>#N/A</v>
      </c>
      <c r="AK7" s="127" t="e">
        <f t="shared" si="56"/>
        <v>#N/A</v>
      </c>
      <c r="AL7" s="109"/>
      <c r="AM7" s="77" t="e">
        <f t="shared" si="57"/>
        <v>#N/A</v>
      </c>
      <c r="AN7" s="77" t="e">
        <f>VLOOKUP(AM7,LookupW!$A$1:$B$108,2)</f>
        <v>#N/A</v>
      </c>
      <c r="AO7" s="77" t="e">
        <f t="shared" si="58"/>
        <v>#N/A</v>
      </c>
      <c r="AP7" s="77" t="e">
        <f t="shared" si="59"/>
        <v>#N/A</v>
      </c>
      <c r="AQ7" s="127" t="e">
        <f t="shared" si="60"/>
        <v>#N/A</v>
      </c>
      <c r="AR7" s="109"/>
      <c r="AS7" s="77" t="e">
        <f t="shared" si="61"/>
        <v>#N/A</v>
      </c>
      <c r="AT7" s="77" t="e">
        <f>VLOOKUP(AS7,LookupW!$A$1:$B$108,2)</f>
        <v>#N/A</v>
      </c>
      <c r="AU7" s="77" t="e">
        <f t="shared" si="62"/>
        <v>#N/A</v>
      </c>
      <c r="AV7" s="77" t="e">
        <f t="shared" si="63"/>
        <v>#N/A</v>
      </c>
      <c r="AW7" s="127" t="e">
        <f t="shared" si="64"/>
        <v>#N/A</v>
      </c>
      <c r="AX7" s="109"/>
      <c r="AY7" s="77" t="e">
        <f t="shared" si="65"/>
        <v>#N/A</v>
      </c>
      <c r="AZ7" s="77" t="e">
        <f>VLOOKUP(AY7,LookupW!$A$1:$B$108,2)</f>
        <v>#N/A</v>
      </c>
      <c r="BA7" s="77" t="e">
        <f t="shared" si="66"/>
        <v>#N/A</v>
      </c>
      <c r="BB7" s="77" t="e">
        <f t="shared" si="67"/>
        <v>#N/A</v>
      </c>
      <c r="BC7" s="127" t="e">
        <f t="shared" si="68"/>
        <v>#N/A</v>
      </c>
      <c r="BD7" s="109"/>
      <c r="BE7" s="77" t="e">
        <f t="shared" si="69"/>
        <v>#N/A</v>
      </c>
      <c r="BF7" s="77" t="e">
        <f>VLOOKUP(BE7,LookupW!$A$1:$B$108,2)</f>
        <v>#N/A</v>
      </c>
      <c r="BG7" s="77" t="e">
        <f t="shared" si="70"/>
        <v>#N/A</v>
      </c>
      <c r="BH7" s="77" t="e">
        <f t="shared" si="71"/>
        <v>#N/A</v>
      </c>
      <c r="BI7" s="127" t="e">
        <f t="shared" si="72"/>
        <v>#N/A</v>
      </c>
      <c r="BJ7" s="117"/>
      <c r="BK7" s="79"/>
      <c r="BL7" s="77">
        <f t="shared" si="73"/>
        <v>0</v>
      </c>
      <c r="BM7" s="77" t="e">
        <f t="shared" si="74"/>
        <v>#N/A</v>
      </c>
      <c r="BN7" s="77" t="e">
        <f>VLOOKUP(BM7,LookupW!$A$1:$B$108,2)</f>
        <v>#N/A</v>
      </c>
      <c r="BO7" s="77" t="e">
        <f t="shared" si="75"/>
        <v>#N/A</v>
      </c>
      <c r="BP7" s="77" t="e">
        <f t="shared" si="76"/>
        <v>#N/A</v>
      </c>
      <c r="BQ7" s="127" t="e">
        <f t="shared" si="77"/>
        <v>#N/A</v>
      </c>
      <c r="BR7" s="114"/>
      <c r="BS7" s="140" t="e">
        <f t="shared" si="78"/>
        <v>#N/A</v>
      </c>
      <c r="BT7" s="321"/>
      <c r="BU7" s="104"/>
      <c r="BV7" s="324"/>
    </row>
    <row r="8" spans="1:74">
      <c r="A8" s="327"/>
      <c r="B8" s="330"/>
      <c r="C8" s="148"/>
      <c r="D8" s="148"/>
      <c r="E8" s="148"/>
      <c r="F8" s="157" t="s">
        <v>360</v>
      </c>
      <c r="G8" s="149" t="s">
        <v>162</v>
      </c>
      <c r="H8" s="109"/>
      <c r="I8" s="77" t="str">
        <f t="shared" si="0"/>
        <v>M00 100</v>
      </c>
      <c r="J8" s="77">
        <f>VLOOKUP(I8,LookupM!$A$1:$B$100,2)</f>
        <v>1</v>
      </c>
      <c r="K8" s="77">
        <f>CEILING(J8*H8,0.01)</f>
        <v>0</v>
      </c>
      <c r="L8" s="77">
        <f>IF(K8&gt;0, (FLOOR((25.4347*POWER((18-K8),1.81)),1)),0)</f>
        <v>0</v>
      </c>
      <c r="M8" s="150">
        <f>L8</f>
        <v>0</v>
      </c>
      <c r="N8" s="109"/>
      <c r="O8" s="77" t="str">
        <f t="shared" si="3"/>
        <v>M00 Long</v>
      </c>
      <c r="P8" s="77">
        <f>VLOOKUP(O8,LookupM!$A$1:$B$100,2)</f>
        <v>1</v>
      </c>
      <c r="Q8" s="77">
        <f>FLOOR(P8*N8,0.01)</f>
        <v>0</v>
      </c>
      <c r="R8" s="77">
        <f>IF(Q8&gt;0, (FLOOR((0.14354*POWER((Q8*100-220),1.4)),1)),0)</f>
        <v>0</v>
      </c>
      <c r="S8" s="150">
        <f>R8</f>
        <v>0</v>
      </c>
      <c r="T8" s="109"/>
      <c r="U8" s="77" t="str">
        <f t="shared" si="7"/>
        <v>M00 Shot</v>
      </c>
      <c r="V8" s="77">
        <f>VLOOKUP(U8,LookupM!$A$1:$B$100,2)</f>
        <v>1</v>
      </c>
      <c r="W8" s="77">
        <f>FLOOR(V8*T8,0.01)</f>
        <v>0</v>
      </c>
      <c r="X8" s="77">
        <f>IF(W8&gt;0, (FLOOR((51.39*POWER((W8-1.5),1.05)),1)),0)</f>
        <v>0</v>
      </c>
      <c r="Y8" s="150">
        <f>X8</f>
        <v>0</v>
      </c>
      <c r="Z8" s="109"/>
      <c r="AA8" s="77" t="str">
        <f t="shared" si="11"/>
        <v>M00 High</v>
      </c>
      <c r="AB8" s="77">
        <f>VLOOKUP(AA8,LookupM!$A$1:$B$100,2)</f>
        <v>1</v>
      </c>
      <c r="AC8" s="77">
        <f>FLOOR(AB8*Z8,0.01)</f>
        <v>0</v>
      </c>
      <c r="AD8" s="77">
        <f>IF(AC8&gt;0, (FLOOR((0.8465*POWER((AC8*100-75),1.42)),1)),0)</f>
        <v>0</v>
      </c>
      <c r="AE8" s="150">
        <f>AD8</f>
        <v>0</v>
      </c>
      <c r="AF8" s="109"/>
      <c r="AG8" s="77" t="str">
        <f t="shared" si="15"/>
        <v>M00 400</v>
      </c>
      <c r="AH8" s="77">
        <f>VLOOKUP(AG8,LookupM!$A$1:$B$100,2)</f>
        <v>1</v>
      </c>
      <c r="AI8" s="77">
        <f>CEILING(AH8*AF8,0.01)</f>
        <v>0</v>
      </c>
      <c r="AJ8" s="77">
        <f>IF(AI8&gt;0, (FLOOR((1.53775*POWER((82-AI8),1.81)),1)),0)</f>
        <v>0</v>
      </c>
      <c r="AK8" s="150">
        <f>AJ8</f>
        <v>0</v>
      </c>
      <c r="AL8" s="109"/>
      <c r="AM8" s="148"/>
      <c r="AN8" s="148"/>
      <c r="AO8" s="148"/>
      <c r="AP8" s="148">
        <f>IF(AL8&gt;0, (VLOOKUP(AL8, LookupU17HB!$A$1:$B$1233,2)),0)</f>
        <v>0</v>
      </c>
      <c r="AQ8" s="150">
        <f>AP8</f>
        <v>0</v>
      </c>
      <c r="AR8" s="109"/>
      <c r="AS8" s="77" t="str">
        <f t="shared" si="20"/>
        <v>M00 Disc</v>
      </c>
      <c r="AT8" s="77">
        <f>VLOOKUP(AS8,LookupM!$A$1:$B$100,2)</f>
        <v>1</v>
      </c>
      <c r="AU8" s="77">
        <f>FLOOR(AT8*AR8,0.01)</f>
        <v>0</v>
      </c>
      <c r="AV8" s="77">
        <f>IF(AU8&gt;0, (FLOOR((12.91*POWER((AU8-4),1.1)),1)),0)</f>
        <v>0</v>
      </c>
      <c r="AW8" s="150">
        <f>AV8</f>
        <v>0</v>
      </c>
      <c r="AX8" s="109"/>
      <c r="AY8" s="77" t="str">
        <f t="shared" si="24"/>
        <v>M00 Pole</v>
      </c>
      <c r="AZ8" s="77">
        <f>VLOOKUP(AY8,LookupM!$A$1:$B$100,2)</f>
        <v>1</v>
      </c>
      <c r="BA8" s="77">
        <f>FLOOR(AZ8*AX8,0.01)</f>
        <v>0</v>
      </c>
      <c r="BB8" s="77">
        <f>IF(BA8&gt;0, (FLOOR((0.2797*POWER((BA8*100-100),1.35)),1)),0)</f>
        <v>0</v>
      </c>
      <c r="BC8" s="150">
        <f>BB8</f>
        <v>0</v>
      </c>
      <c r="BD8" s="109"/>
      <c r="BE8" s="77" t="str">
        <f t="shared" si="28"/>
        <v>M00 Jav</v>
      </c>
      <c r="BF8" s="77">
        <f>VLOOKUP(BE8,LookupM!$A$1:$B$100,2)</f>
        <v>1</v>
      </c>
      <c r="BG8" s="77">
        <f>FLOOR(BF8*BD8,0.01)</f>
        <v>0</v>
      </c>
      <c r="BH8" s="77">
        <f>IF(BG8&gt;0, (FLOOR((10.14*POWER((BG8-7),1.08)),1)),0)</f>
        <v>0</v>
      </c>
      <c r="BI8" s="150">
        <f>BH8</f>
        <v>0</v>
      </c>
      <c r="BJ8" s="117"/>
      <c r="BK8" s="79"/>
      <c r="BL8" s="77">
        <f>BJ8*60+BK8</f>
        <v>0</v>
      </c>
      <c r="BM8" s="77" t="str">
        <f>CONCATENATE($G8, " ",BJ$1)</f>
        <v>M00 1500</v>
      </c>
      <c r="BN8" s="77">
        <f>VLOOKUP(BM8,LookupM!$A$1:$B$100,2)</f>
        <v>1</v>
      </c>
      <c r="BO8" s="77">
        <f>CEILING(BN8*BL8,0.01)</f>
        <v>0</v>
      </c>
      <c r="BP8" s="77">
        <f>IF(BO8&gt;0, (FLOOR((0.03768*POWER((480-BO8),1.85)),1)),0)</f>
        <v>0</v>
      </c>
      <c r="BQ8" s="150">
        <f>BP8</f>
        <v>0</v>
      </c>
      <c r="BR8" s="114"/>
      <c r="BS8" s="151">
        <f t="shared" si="37"/>
        <v>0</v>
      </c>
      <c r="BT8" s="321"/>
      <c r="BU8" s="104"/>
      <c r="BV8" s="324"/>
    </row>
    <row r="9" spans="1:74" s="17" customFormat="1" ht="15">
      <c r="A9" s="327"/>
      <c r="B9" s="330"/>
      <c r="C9" s="120"/>
      <c r="D9" s="120"/>
      <c r="E9" s="120"/>
      <c r="F9" s="158" t="s">
        <v>371</v>
      </c>
      <c r="G9" s="134" t="str">
        <f>VLOOKUP(F9,'Other specs'!$A$67:$B$78,2)</f>
        <v>M00</v>
      </c>
      <c r="H9" s="109"/>
      <c r="I9" s="120" t="str">
        <f>CONCATENATE($G9, " ",H$1)</f>
        <v>M00 100</v>
      </c>
      <c r="J9" s="120">
        <f>VLOOKUP(I9,LookupM!$A$1:$B$100,2)</f>
        <v>1</v>
      </c>
      <c r="K9" s="120">
        <f>CEILING(J9*H9,0.01)</f>
        <v>0</v>
      </c>
      <c r="L9" s="120">
        <f>IF(K9&gt;0, (FLOOR((25.4347*POWER((18-K9),1.81)),1)),0)</f>
        <v>0</v>
      </c>
      <c r="M9" s="128">
        <f>L9</f>
        <v>0</v>
      </c>
      <c r="N9" s="109"/>
      <c r="O9" s="120" t="str">
        <f>CONCATENATE($G9, " ",N$1)</f>
        <v>M00 Long</v>
      </c>
      <c r="P9" s="120">
        <f>VLOOKUP(O9,LookupM!$A$1:$B$100,2)</f>
        <v>1</v>
      </c>
      <c r="Q9" s="120">
        <f>FLOOR(P9*N9,0.01)</f>
        <v>0</v>
      </c>
      <c r="R9" s="120">
        <f>IF(Q9&gt;0, (FLOOR((0.14354*POWER((Q9*100-220),1.4)),1)),0)</f>
        <v>0</v>
      </c>
      <c r="S9" s="128">
        <f>R9</f>
        <v>0</v>
      </c>
      <c r="T9" s="109"/>
      <c r="U9" s="120" t="str">
        <f>CONCATENATE($G9, " ",T$1)</f>
        <v>M00 Shot</v>
      </c>
      <c r="V9" s="120">
        <f>VLOOKUP(U9,LookupM!$A$1:$B$100,2)</f>
        <v>1</v>
      </c>
      <c r="W9" s="120">
        <f>FLOOR(V9*T9,0.01)</f>
        <v>0</v>
      </c>
      <c r="X9" s="120">
        <f>IF(W9&gt;0, (FLOOR((51.39*POWER((W9-1.5),1.05)),1)),0)</f>
        <v>0</v>
      </c>
      <c r="Y9" s="128">
        <f>X9</f>
        <v>0</v>
      </c>
      <c r="Z9" s="109"/>
      <c r="AA9" s="120" t="str">
        <f>CONCATENATE($G9, " ",Z$1)</f>
        <v>M00 High</v>
      </c>
      <c r="AB9" s="120">
        <f>VLOOKUP(AA9,LookupM!$A$1:$B$100,2)</f>
        <v>1</v>
      </c>
      <c r="AC9" s="120">
        <f>FLOOR(AB9*Z9,0.01)</f>
        <v>0</v>
      </c>
      <c r="AD9" s="120">
        <f>IF(AC9&gt;0, (FLOOR((0.8465*POWER((AC9*100-75),1.42)),1)),0)</f>
        <v>0</v>
      </c>
      <c r="AE9" s="128">
        <f>AD9</f>
        <v>0</v>
      </c>
      <c r="AF9" s="109"/>
      <c r="AG9" s="120" t="str">
        <f>CONCATENATE($G9, " ",AF$1)</f>
        <v>M00 400</v>
      </c>
      <c r="AH9" s="120">
        <f>VLOOKUP(AG9,LookupM!$A$1:$B$100,2)</f>
        <v>1</v>
      </c>
      <c r="AI9" s="120">
        <f>CEILING(AH9*AF9,0.01)</f>
        <v>0</v>
      </c>
      <c r="AJ9" s="120">
        <f>IF(AI9&gt;0, (FLOOR((1.53775*POWER((82-AI9),1.81)),1)),0)</f>
        <v>0</v>
      </c>
      <c r="AK9" s="128">
        <f>AJ9</f>
        <v>0</v>
      </c>
      <c r="AL9" s="109"/>
      <c r="AM9" s="120" t="str">
        <f>CONCATENATE($G9, " ",AL$1)</f>
        <v>M00 Hurd</v>
      </c>
      <c r="AN9" s="120">
        <f>VLOOKUP(AM9,LookupM!$A$1:$B$100,2)</f>
        <v>1</v>
      </c>
      <c r="AO9" s="120">
        <f>CEILING(AN9*AL9,0.01)</f>
        <v>0</v>
      </c>
      <c r="AP9" s="120">
        <f>IF(AO9&gt;0, (FLOOR((5.74352*POWER((28.5-AO9),1.92)),1)),0)</f>
        <v>0</v>
      </c>
      <c r="AQ9" s="128">
        <f>AP9</f>
        <v>0</v>
      </c>
      <c r="AR9" s="109"/>
      <c r="AS9" s="120" t="str">
        <f>CONCATENATE($G9, " ",AR$1)</f>
        <v>M00 Disc</v>
      </c>
      <c r="AT9" s="120">
        <f>VLOOKUP(AS9,LookupM!$A$1:$B$100,2)</f>
        <v>1</v>
      </c>
      <c r="AU9" s="120">
        <f>FLOOR(AT9*AR9,0.01)</f>
        <v>0</v>
      </c>
      <c r="AV9" s="120">
        <f>IF(AU9&gt;0, (FLOOR((12.91*POWER((AU9-4),1.1)),1)),0)</f>
        <v>0</v>
      </c>
      <c r="AW9" s="128">
        <f>AV9</f>
        <v>0</v>
      </c>
      <c r="AX9" s="109"/>
      <c r="AY9" s="120" t="str">
        <f>CONCATENATE($G9, " ",AX$1)</f>
        <v>M00 Pole</v>
      </c>
      <c r="AZ9" s="120">
        <f>VLOOKUP(AY9,LookupM!$A$1:$B$100,2)</f>
        <v>1</v>
      </c>
      <c r="BA9" s="120">
        <f>FLOOR(AZ9*AX9,0.01)</f>
        <v>0</v>
      </c>
      <c r="BB9" s="120">
        <f>IF(BA9&gt;0, (FLOOR((0.2797*POWER((BA9*100-100),1.35)),1)),0)</f>
        <v>0</v>
      </c>
      <c r="BC9" s="128">
        <f>BB9</f>
        <v>0</v>
      </c>
      <c r="BD9" s="109"/>
      <c r="BE9" s="120" t="str">
        <f>CONCATENATE($G9, " ",BD$1)</f>
        <v>M00 Jav</v>
      </c>
      <c r="BF9" s="120">
        <f>VLOOKUP(BE9,LookupM!$A$1:$B$100,2)</f>
        <v>1</v>
      </c>
      <c r="BG9" s="120">
        <f>FLOOR(BF9*BD9,0.01)</f>
        <v>0</v>
      </c>
      <c r="BH9" s="120">
        <f>IF(BG9&gt;0, (FLOOR((10.14*POWER((BG9-7),1.08)),1)),0)</f>
        <v>0</v>
      </c>
      <c r="BI9" s="128">
        <f>BH9</f>
        <v>0</v>
      </c>
      <c r="BJ9" s="117"/>
      <c r="BK9" s="79"/>
      <c r="BL9" s="120">
        <f>BJ9*60+BK9</f>
        <v>0</v>
      </c>
      <c r="BM9" s="120" t="str">
        <f>CONCATENATE($G9, " ",BJ$1)</f>
        <v>M00 1500</v>
      </c>
      <c r="BN9" s="120">
        <f>VLOOKUP(BM9,LookupM!$A$1:$B$100,2)</f>
        <v>1</v>
      </c>
      <c r="BO9" s="120">
        <f>CEILING(BN9*BL9,0.01)</f>
        <v>0</v>
      </c>
      <c r="BP9" s="120">
        <f>IF(BO9&gt;0, (FLOOR((0.03768*POWER((480-BO9),1.85)),1)),0)</f>
        <v>0</v>
      </c>
      <c r="BQ9" s="128">
        <f>BP9</f>
        <v>0</v>
      </c>
      <c r="BR9" s="114"/>
      <c r="BS9" s="141">
        <f t="shared" si="37"/>
        <v>0</v>
      </c>
      <c r="BT9" s="321"/>
      <c r="BU9" s="114"/>
      <c r="BV9" s="324"/>
    </row>
    <row r="10" spans="1:74" s="17" customFormat="1" ht="15">
      <c r="A10" s="327"/>
      <c r="B10" s="330"/>
      <c r="C10" s="120"/>
      <c r="D10" s="120"/>
      <c r="E10" s="120"/>
      <c r="F10" s="158"/>
      <c r="G10" s="134" t="e">
        <f>VLOOKUP(F10,'Other specs'!$A$67:$B$78,2)</f>
        <v>#N/A</v>
      </c>
      <c r="H10" s="109"/>
      <c r="I10" s="120" t="e">
        <f>CONCATENATE($G10, " ",H$1)</f>
        <v>#N/A</v>
      </c>
      <c r="J10" s="120" t="e">
        <f>VLOOKUP(I10,LookupM!$A$1:$B$100,2)</f>
        <v>#N/A</v>
      </c>
      <c r="K10" s="120" t="e">
        <f t="shared" ref="K10:K12" si="79">CEILING(J10*H10,0.01)</f>
        <v>#N/A</v>
      </c>
      <c r="L10" s="120" t="e">
        <f t="shared" ref="L10:L12" si="80">IF(K10&gt;0, (FLOOR((25.4347*POWER((18-K10),1.81)),1)),0)</f>
        <v>#N/A</v>
      </c>
      <c r="M10" s="128" t="e">
        <f t="shared" ref="M10:M12" si="81">L10</f>
        <v>#N/A</v>
      </c>
      <c r="N10" s="109"/>
      <c r="O10" s="120" t="e">
        <f>CONCATENATE($G10, " ",N$1)</f>
        <v>#N/A</v>
      </c>
      <c r="P10" s="120" t="e">
        <f>VLOOKUP(O10,LookupM!$A$1:$B$100,2)</f>
        <v>#N/A</v>
      </c>
      <c r="Q10" s="120" t="e">
        <f t="shared" ref="Q10:Q12" si="82">FLOOR(P10*N10,0.01)</f>
        <v>#N/A</v>
      </c>
      <c r="R10" s="120" t="e">
        <f t="shared" ref="R10:R12" si="83">IF(Q10&gt;0, (FLOOR((0.14354*POWER((Q10*100-220),1.4)),1)),0)</f>
        <v>#N/A</v>
      </c>
      <c r="S10" s="128" t="e">
        <f t="shared" ref="S10:S12" si="84">R10</f>
        <v>#N/A</v>
      </c>
      <c r="T10" s="109"/>
      <c r="U10" s="120" t="e">
        <f>CONCATENATE($G10, " ",T$1)</f>
        <v>#N/A</v>
      </c>
      <c r="V10" s="120" t="e">
        <f>VLOOKUP(U10,LookupM!$A$1:$B$100,2)</f>
        <v>#N/A</v>
      </c>
      <c r="W10" s="120" t="e">
        <f t="shared" ref="W10:W12" si="85">FLOOR(V10*T10,0.01)</f>
        <v>#N/A</v>
      </c>
      <c r="X10" s="120" t="e">
        <f t="shared" ref="X10:X12" si="86">IF(W10&gt;0, (FLOOR((51.39*POWER((W10-1.5),1.05)),1)),0)</f>
        <v>#N/A</v>
      </c>
      <c r="Y10" s="128" t="e">
        <f t="shared" ref="Y10:Y12" si="87">X10</f>
        <v>#N/A</v>
      </c>
      <c r="Z10" s="109"/>
      <c r="AA10" s="120" t="e">
        <f>CONCATENATE($G10, " ",Z$1)</f>
        <v>#N/A</v>
      </c>
      <c r="AB10" s="120" t="e">
        <f>VLOOKUP(AA10,LookupM!$A$1:$B$100,2)</f>
        <v>#N/A</v>
      </c>
      <c r="AC10" s="120" t="e">
        <f t="shared" ref="AC10:AC12" si="88">FLOOR(AB10*Z10,0.01)</f>
        <v>#N/A</v>
      </c>
      <c r="AD10" s="120" t="e">
        <f t="shared" ref="AD10:AD12" si="89">IF(AC10&gt;0, (FLOOR((0.8465*POWER((AC10*100-75),1.42)),1)),0)</f>
        <v>#N/A</v>
      </c>
      <c r="AE10" s="128" t="e">
        <f t="shared" ref="AE10:AE12" si="90">AD10</f>
        <v>#N/A</v>
      </c>
      <c r="AF10" s="109"/>
      <c r="AG10" s="120" t="e">
        <f>CONCATENATE($G10, " ",AF$1)</f>
        <v>#N/A</v>
      </c>
      <c r="AH10" s="120" t="e">
        <f>VLOOKUP(AG10,LookupM!$A$1:$B$100,2)</f>
        <v>#N/A</v>
      </c>
      <c r="AI10" s="120" t="e">
        <f t="shared" ref="AI10:AI12" si="91">CEILING(AH10*AF10,0.01)</f>
        <v>#N/A</v>
      </c>
      <c r="AJ10" s="120" t="e">
        <f t="shared" ref="AJ10:AJ12" si="92">IF(AI10&gt;0, (FLOOR((1.53775*POWER((82-AI10),1.81)),1)),0)</f>
        <v>#N/A</v>
      </c>
      <c r="AK10" s="128" t="e">
        <f t="shared" ref="AK10:AK12" si="93">AJ10</f>
        <v>#N/A</v>
      </c>
      <c r="AL10" s="109"/>
      <c r="AM10" s="120" t="e">
        <f>CONCATENATE($G10, " ",AL$1)</f>
        <v>#N/A</v>
      </c>
      <c r="AN10" s="120" t="e">
        <f>VLOOKUP(AM10,LookupM!$A$1:$B$100,2)</f>
        <v>#N/A</v>
      </c>
      <c r="AO10" s="120" t="e">
        <f t="shared" ref="AO10:AO12" si="94">CEILING(AN10*AL10,0.01)</f>
        <v>#N/A</v>
      </c>
      <c r="AP10" s="120" t="e">
        <f t="shared" ref="AP10:AP12" si="95">IF(AO10&gt;0, (FLOOR((5.74352*POWER((28.5-AO10),1.92)),1)),0)</f>
        <v>#N/A</v>
      </c>
      <c r="AQ10" s="128" t="e">
        <f t="shared" ref="AQ10:AQ12" si="96">AP10</f>
        <v>#N/A</v>
      </c>
      <c r="AR10" s="109"/>
      <c r="AS10" s="120" t="e">
        <f>CONCATENATE($G10, " ",AR$1)</f>
        <v>#N/A</v>
      </c>
      <c r="AT10" s="120" t="e">
        <f>VLOOKUP(AS10,LookupM!$A$1:$B$100,2)</f>
        <v>#N/A</v>
      </c>
      <c r="AU10" s="120" t="e">
        <f t="shared" ref="AU10:AU12" si="97">FLOOR(AT10*AR10,0.01)</f>
        <v>#N/A</v>
      </c>
      <c r="AV10" s="120" t="e">
        <f t="shared" ref="AV10:AV12" si="98">IF(AU10&gt;0, (FLOOR((12.91*POWER((AU10-4),1.1)),1)),0)</f>
        <v>#N/A</v>
      </c>
      <c r="AW10" s="128" t="e">
        <f t="shared" ref="AW10:AW12" si="99">AV10</f>
        <v>#N/A</v>
      </c>
      <c r="AX10" s="109"/>
      <c r="AY10" s="120" t="e">
        <f>CONCATENATE($G10, " ",AX$1)</f>
        <v>#N/A</v>
      </c>
      <c r="AZ10" s="120" t="e">
        <f>VLOOKUP(AY10,LookupM!$A$1:$B$100,2)</f>
        <v>#N/A</v>
      </c>
      <c r="BA10" s="120" t="e">
        <f t="shared" ref="BA10:BA12" si="100">FLOOR(AZ10*AX10,0.01)</f>
        <v>#N/A</v>
      </c>
      <c r="BB10" s="120" t="e">
        <f t="shared" ref="BB10:BB12" si="101">IF(BA10&gt;0, (FLOOR((0.2797*POWER((BA10*100-100),1.35)),1)),0)</f>
        <v>#N/A</v>
      </c>
      <c r="BC10" s="128" t="e">
        <f t="shared" ref="BC10:BC12" si="102">BB10</f>
        <v>#N/A</v>
      </c>
      <c r="BD10" s="109"/>
      <c r="BE10" s="120" t="e">
        <f>CONCATENATE($G10, " ",BD$1)</f>
        <v>#N/A</v>
      </c>
      <c r="BF10" s="120" t="e">
        <f>VLOOKUP(BE10,LookupM!$A$1:$B$100,2)</f>
        <v>#N/A</v>
      </c>
      <c r="BG10" s="120" t="e">
        <f t="shared" ref="BG10:BG12" si="103">FLOOR(BF10*BD10,0.01)</f>
        <v>#N/A</v>
      </c>
      <c r="BH10" s="120" t="e">
        <f t="shared" ref="BH10:BH12" si="104">IF(BG10&gt;0, (FLOOR((10.14*POWER((BG10-7),1.08)),1)),0)</f>
        <v>#N/A</v>
      </c>
      <c r="BI10" s="128" t="e">
        <f t="shared" ref="BI10:BI12" si="105">BH10</f>
        <v>#N/A</v>
      </c>
      <c r="BJ10" s="117"/>
      <c r="BK10" s="79"/>
      <c r="BL10" s="120">
        <f t="shared" ref="BL10:BL12" si="106">BJ10*60+BK10</f>
        <v>0</v>
      </c>
      <c r="BM10" s="120" t="e">
        <f t="shared" ref="BM10:BM12" si="107">CONCATENATE($G10, " ",BJ$1)</f>
        <v>#N/A</v>
      </c>
      <c r="BN10" s="120" t="e">
        <f>VLOOKUP(BM10,LookupM!$A$1:$B$100,2)</f>
        <v>#N/A</v>
      </c>
      <c r="BO10" s="120" t="e">
        <f t="shared" ref="BO10:BO12" si="108">CEILING(BN10*BL10,0.01)</f>
        <v>#N/A</v>
      </c>
      <c r="BP10" s="120" t="e">
        <f t="shared" ref="BP10:BP12" si="109">IF(BO10&gt;0, (FLOOR((0.03768*POWER((480-BO10),1.85)),1)),0)</f>
        <v>#N/A</v>
      </c>
      <c r="BQ10" s="128" t="e">
        <f t="shared" ref="BQ10:BQ12" si="110">BP10</f>
        <v>#N/A</v>
      </c>
      <c r="BR10" s="114"/>
      <c r="BS10" s="141" t="e">
        <f t="shared" si="37"/>
        <v>#N/A</v>
      </c>
      <c r="BT10" s="321"/>
      <c r="BU10" s="114"/>
      <c r="BV10" s="324"/>
    </row>
    <row r="11" spans="1:74" s="17" customFormat="1" ht="15">
      <c r="A11" s="327"/>
      <c r="B11" s="330"/>
      <c r="C11" s="120"/>
      <c r="D11" s="120"/>
      <c r="E11" s="120"/>
      <c r="F11" s="158"/>
      <c r="G11" s="134" t="e">
        <f>VLOOKUP(F11,'Other specs'!$A$67:$B$78,2)</f>
        <v>#N/A</v>
      </c>
      <c r="H11" s="109"/>
      <c r="I11" s="120" t="e">
        <f>CONCATENATE($G11, " ",H$1)</f>
        <v>#N/A</v>
      </c>
      <c r="J11" s="120" t="e">
        <f>VLOOKUP(I11,LookupM!$A$1:$B$100,2)</f>
        <v>#N/A</v>
      </c>
      <c r="K11" s="120" t="e">
        <f t="shared" si="79"/>
        <v>#N/A</v>
      </c>
      <c r="L11" s="120" t="e">
        <f t="shared" si="80"/>
        <v>#N/A</v>
      </c>
      <c r="M11" s="128" t="e">
        <f t="shared" si="81"/>
        <v>#N/A</v>
      </c>
      <c r="N11" s="109"/>
      <c r="O11" s="120" t="e">
        <f>CONCATENATE($G11, " ",N$1)</f>
        <v>#N/A</v>
      </c>
      <c r="P11" s="120" t="e">
        <f>VLOOKUP(O11,LookupM!$A$1:$B$100,2)</f>
        <v>#N/A</v>
      </c>
      <c r="Q11" s="120" t="e">
        <f t="shared" si="82"/>
        <v>#N/A</v>
      </c>
      <c r="R11" s="120" t="e">
        <f t="shared" si="83"/>
        <v>#N/A</v>
      </c>
      <c r="S11" s="128" t="e">
        <f t="shared" si="84"/>
        <v>#N/A</v>
      </c>
      <c r="T11" s="109"/>
      <c r="U11" s="120" t="e">
        <f>CONCATENATE($G11, " ",T$1)</f>
        <v>#N/A</v>
      </c>
      <c r="V11" s="120" t="e">
        <f>VLOOKUP(U11,LookupM!$A$1:$B$100,2)</f>
        <v>#N/A</v>
      </c>
      <c r="W11" s="120" t="e">
        <f t="shared" si="85"/>
        <v>#N/A</v>
      </c>
      <c r="X11" s="120" t="e">
        <f t="shared" si="86"/>
        <v>#N/A</v>
      </c>
      <c r="Y11" s="128" t="e">
        <f t="shared" si="87"/>
        <v>#N/A</v>
      </c>
      <c r="Z11" s="109"/>
      <c r="AA11" s="120" t="e">
        <f>CONCATENATE($G11, " ",Z$1)</f>
        <v>#N/A</v>
      </c>
      <c r="AB11" s="120" t="e">
        <f>VLOOKUP(AA11,LookupM!$A$1:$B$100,2)</f>
        <v>#N/A</v>
      </c>
      <c r="AC11" s="120" t="e">
        <f t="shared" si="88"/>
        <v>#N/A</v>
      </c>
      <c r="AD11" s="120" t="e">
        <f t="shared" si="89"/>
        <v>#N/A</v>
      </c>
      <c r="AE11" s="128" t="e">
        <f t="shared" si="90"/>
        <v>#N/A</v>
      </c>
      <c r="AF11" s="109"/>
      <c r="AG11" s="120" t="e">
        <f>CONCATENATE($G11, " ",AF$1)</f>
        <v>#N/A</v>
      </c>
      <c r="AH11" s="120" t="e">
        <f>VLOOKUP(AG11,LookupM!$A$1:$B$100,2)</f>
        <v>#N/A</v>
      </c>
      <c r="AI11" s="120" t="e">
        <f t="shared" si="91"/>
        <v>#N/A</v>
      </c>
      <c r="AJ11" s="120" t="e">
        <f t="shared" si="92"/>
        <v>#N/A</v>
      </c>
      <c r="AK11" s="128" t="e">
        <f t="shared" si="93"/>
        <v>#N/A</v>
      </c>
      <c r="AL11" s="109"/>
      <c r="AM11" s="120" t="e">
        <f>CONCATENATE($G11, " ",AL$1)</f>
        <v>#N/A</v>
      </c>
      <c r="AN11" s="120" t="e">
        <f>VLOOKUP(AM11,LookupM!$A$1:$B$100,2)</f>
        <v>#N/A</v>
      </c>
      <c r="AO11" s="120" t="e">
        <f t="shared" si="94"/>
        <v>#N/A</v>
      </c>
      <c r="AP11" s="120" t="e">
        <f t="shared" si="95"/>
        <v>#N/A</v>
      </c>
      <c r="AQ11" s="128" t="e">
        <f t="shared" si="96"/>
        <v>#N/A</v>
      </c>
      <c r="AR11" s="109"/>
      <c r="AS11" s="120" t="e">
        <f>CONCATENATE($G11, " ",AR$1)</f>
        <v>#N/A</v>
      </c>
      <c r="AT11" s="120" t="e">
        <f>VLOOKUP(AS11,LookupM!$A$1:$B$100,2)</f>
        <v>#N/A</v>
      </c>
      <c r="AU11" s="120" t="e">
        <f t="shared" si="97"/>
        <v>#N/A</v>
      </c>
      <c r="AV11" s="120" t="e">
        <f t="shared" si="98"/>
        <v>#N/A</v>
      </c>
      <c r="AW11" s="128" t="e">
        <f t="shared" si="99"/>
        <v>#N/A</v>
      </c>
      <c r="AX11" s="109"/>
      <c r="AY11" s="120" t="e">
        <f>CONCATENATE($G11, " ",AX$1)</f>
        <v>#N/A</v>
      </c>
      <c r="AZ11" s="120" t="e">
        <f>VLOOKUP(AY11,LookupM!$A$1:$B$100,2)</f>
        <v>#N/A</v>
      </c>
      <c r="BA11" s="120" t="e">
        <f t="shared" si="100"/>
        <v>#N/A</v>
      </c>
      <c r="BB11" s="120" t="e">
        <f t="shared" si="101"/>
        <v>#N/A</v>
      </c>
      <c r="BC11" s="128" t="e">
        <f t="shared" si="102"/>
        <v>#N/A</v>
      </c>
      <c r="BD11" s="109"/>
      <c r="BE11" s="120" t="e">
        <f>CONCATENATE($G11, " ",BD$1)</f>
        <v>#N/A</v>
      </c>
      <c r="BF11" s="120" t="e">
        <f>VLOOKUP(BE11,LookupM!$A$1:$B$100,2)</f>
        <v>#N/A</v>
      </c>
      <c r="BG11" s="120" t="e">
        <f t="shared" si="103"/>
        <v>#N/A</v>
      </c>
      <c r="BH11" s="120" t="e">
        <f t="shared" si="104"/>
        <v>#N/A</v>
      </c>
      <c r="BI11" s="128" t="e">
        <f t="shared" si="105"/>
        <v>#N/A</v>
      </c>
      <c r="BJ11" s="117"/>
      <c r="BK11" s="79"/>
      <c r="BL11" s="120">
        <f t="shared" si="106"/>
        <v>0</v>
      </c>
      <c r="BM11" s="120" t="e">
        <f t="shared" si="107"/>
        <v>#N/A</v>
      </c>
      <c r="BN11" s="120" t="e">
        <f>VLOOKUP(BM11,LookupM!$A$1:$B$100,2)</f>
        <v>#N/A</v>
      </c>
      <c r="BO11" s="120" t="e">
        <f t="shared" si="108"/>
        <v>#N/A</v>
      </c>
      <c r="BP11" s="120" t="e">
        <f t="shared" si="109"/>
        <v>#N/A</v>
      </c>
      <c r="BQ11" s="128" t="e">
        <f t="shared" si="110"/>
        <v>#N/A</v>
      </c>
      <c r="BR11" s="114"/>
      <c r="BS11" s="141" t="e">
        <f t="shared" si="37"/>
        <v>#N/A</v>
      </c>
      <c r="BT11" s="321"/>
      <c r="BU11" s="114"/>
      <c r="BV11" s="324"/>
    </row>
    <row r="12" spans="1:74" s="17" customFormat="1" thickBot="1">
      <c r="A12" s="328"/>
      <c r="B12" s="331"/>
      <c r="C12" s="129"/>
      <c r="D12" s="129"/>
      <c r="E12" s="129"/>
      <c r="F12" s="159"/>
      <c r="G12" s="136" t="e">
        <f>VLOOKUP(F12,'Other specs'!$A$67:$B$78,2)</f>
        <v>#N/A</v>
      </c>
      <c r="H12" s="111"/>
      <c r="I12" s="129" t="e">
        <f>CONCATENATE($G12, " ",H$1)</f>
        <v>#N/A</v>
      </c>
      <c r="J12" s="129" t="e">
        <f>VLOOKUP(I12,LookupM!$A$1:$B$100,2)</f>
        <v>#N/A</v>
      </c>
      <c r="K12" s="129" t="e">
        <f t="shared" si="79"/>
        <v>#N/A</v>
      </c>
      <c r="L12" s="129" t="e">
        <f t="shared" si="80"/>
        <v>#N/A</v>
      </c>
      <c r="M12" s="130" t="e">
        <f t="shared" si="81"/>
        <v>#N/A</v>
      </c>
      <c r="N12" s="111"/>
      <c r="O12" s="129" t="e">
        <f>CONCATENATE($G12, " ",N$1)</f>
        <v>#N/A</v>
      </c>
      <c r="P12" s="129" t="e">
        <f>VLOOKUP(O12,LookupM!$A$1:$B$100,2)</f>
        <v>#N/A</v>
      </c>
      <c r="Q12" s="129" t="e">
        <f t="shared" si="82"/>
        <v>#N/A</v>
      </c>
      <c r="R12" s="129" t="e">
        <f t="shared" si="83"/>
        <v>#N/A</v>
      </c>
      <c r="S12" s="130" t="e">
        <f t="shared" si="84"/>
        <v>#N/A</v>
      </c>
      <c r="T12" s="111"/>
      <c r="U12" s="129" t="e">
        <f>CONCATENATE($G12, " ",T$1)</f>
        <v>#N/A</v>
      </c>
      <c r="V12" s="129" t="e">
        <f>VLOOKUP(U12,LookupM!$A$1:$B$100,2)</f>
        <v>#N/A</v>
      </c>
      <c r="W12" s="129" t="e">
        <f t="shared" si="85"/>
        <v>#N/A</v>
      </c>
      <c r="X12" s="129" t="e">
        <f t="shared" si="86"/>
        <v>#N/A</v>
      </c>
      <c r="Y12" s="130" t="e">
        <f t="shared" si="87"/>
        <v>#N/A</v>
      </c>
      <c r="Z12" s="111"/>
      <c r="AA12" s="129" t="e">
        <f>CONCATENATE($G12, " ",Z$1)</f>
        <v>#N/A</v>
      </c>
      <c r="AB12" s="129" t="e">
        <f>VLOOKUP(AA12,LookupM!$A$1:$B$100,2)</f>
        <v>#N/A</v>
      </c>
      <c r="AC12" s="129" t="e">
        <f t="shared" si="88"/>
        <v>#N/A</v>
      </c>
      <c r="AD12" s="129" t="e">
        <f t="shared" si="89"/>
        <v>#N/A</v>
      </c>
      <c r="AE12" s="130" t="e">
        <f t="shared" si="90"/>
        <v>#N/A</v>
      </c>
      <c r="AF12" s="111"/>
      <c r="AG12" s="129" t="e">
        <f>CONCATENATE($G12, " ",AF$1)</f>
        <v>#N/A</v>
      </c>
      <c r="AH12" s="129" t="e">
        <f>VLOOKUP(AG12,LookupM!$A$1:$B$100,2)</f>
        <v>#N/A</v>
      </c>
      <c r="AI12" s="129" t="e">
        <f t="shared" si="91"/>
        <v>#N/A</v>
      </c>
      <c r="AJ12" s="129" t="e">
        <f t="shared" si="92"/>
        <v>#N/A</v>
      </c>
      <c r="AK12" s="130" t="e">
        <f t="shared" si="93"/>
        <v>#N/A</v>
      </c>
      <c r="AL12" s="111"/>
      <c r="AM12" s="129" t="e">
        <f>CONCATENATE($G12, " ",AL$1)</f>
        <v>#N/A</v>
      </c>
      <c r="AN12" s="129" t="e">
        <f>VLOOKUP(AM12,LookupM!$A$1:$B$100,2)</f>
        <v>#N/A</v>
      </c>
      <c r="AO12" s="129" t="e">
        <f t="shared" si="94"/>
        <v>#N/A</v>
      </c>
      <c r="AP12" s="129" t="e">
        <f t="shared" si="95"/>
        <v>#N/A</v>
      </c>
      <c r="AQ12" s="130" t="e">
        <f t="shared" si="96"/>
        <v>#N/A</v>
      </c>
      <c r="AR12" s="111"/>
      <c r="AS12" s="129" t="e">
        <f>CONCATENATE($G12, " ",AR$1)</f>
        <v>#N/A</v>
      </c>
      <c r="AT12" s="129" t="e">
        <f>VLOOKUP(AS12,LookupM!$A$1:$B$100,2)</f>
        <v>#N/A</v>
      </c>
      <c r="AU12" s="129" t="e">
        <f t="shared" si="97"/>
        <v>#N/A</v>
      </c>
      <c r="AV12" s="129" t="e">
        <f t="shared" si="98"/>
        <v>#N/A</v>
      </c>
      <c r="AW12" s="130" t="e">
        <f t="shared" si="99"/>
        <v>#N/A</v>
      </c>
      <c r="AX12" s="111"/>
      <c r="AY12" s="129" t="e">
        <f>CONCATENATE($G12, " ",AX$1)</f>
        <v>#N/A</v>
      </c>
      <c r="AZ12" s="129" t="e">
        <f>VLOOKUP(AY12,LookupM!$A$1:$B$100,2)</f>
        <v>#N/A</v>
      </c>
      <c r="BA12" s="129" t="e">
        <f t="shared" si="100"/>
        <v>#N/A</v>
      </c>
      <c r="BB12" s="129" t="e">
        <f t="shared" si="101"/>
        <v>#N/A</v>
      </c>
      <c r="BC12" s="130" t="e">
        <f t="shared" si="102"/>
        <v>#N/A</v>
      </c>
      <c r="BD12" s="111"/>
      <c r="BE12" s="129" t="e">
        <f>CONCATENATE($G12, " ",BD$1)</f>
        <v>#N/A</v>
      </c>
      <c r="BF12" s="129" t="e">
        <f>VLOOKUP(BE12,LookupM!$A$1:$B$100,2)</f>
        <v>#N/A</v>
      </c>
      <c r="BG12" s="129" t="e">
        <f t="shared" si="103"/>
        <v>#N/A</v>
      </c>
      <c r="BH12" s="129" t="e">
        <f t="shared" si="104"/>
        <v>#N/A</v>
      </c>
      <c r="BI12" s="130" t="e">
        <f t="shared" si="105"/>
        <v>#N/A</v>
      </c>
      <c r="BJ12" s="118"/>
      <c r="BK12" s="119"/>
      <c r="BL12" s="129">
        <f t="shared" si="106"/>
        <v>0</v>
      </c>
      <c r="BM12" s="129" t="e">
        <f t="shared" si="107"/>
        <v>#N/A</v>
      </c>
      <c r="BN12" s="129" t="e">
        <f>VLOOKUP(BM12,LookupM!$A$1:$B$100,2)</f>
        <v>#N/A</v>
      </c>
      <c r="BO12" s="129" t="e">
        <f t="shared" si="108"/>
        <v>#N/A</v>
      </c>
      <c r="BP12" s="129" t="e">
        <f t="shared" si="109"/>
        <v>#N/A</v>
      </c>
      <c r="BQ12" s="130" t="e">
        <f t="shared" si="110"/>
        <v>#N/A</v>
      </c>
      <c r="BR12" s="137"/>
      <c r="BS12" s="142" t="e">
        <f t="shared" si="37"/>
        <v>#N/A</v>
      </c>
      <c r="BT12" s="322"/>
      <c r="BU12" s="137"/>
      <c r="BV12" s="325"/>
    </row>
    <row r="13" spans="1:74">
      <c r="BR13" s="17"/>
    </row>
  </sheetData>
  <mergeCells count="5">
    <mergeCell ref="BJ1:BK1"/>
    <mergeCell ref="BT3:BT12"/>
    <mergeCell ref="BV3:BV12"/>
    <mergeCell ref="A3:A12"/>
    <mergeCell ref="B3:B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'Other specs'!$A$29:$A$39</xm:f>
          </x14:formula1>
          <xm:sqref>F4:F7</xm:sqref>
        </x14:dataValidation>
        <x14:dataValidation type="list" allowBlank="1" showInputMessage="1" showErrorMessage="1" xr:uid="{00000000-0002-0000-0600-000000000000}">
          <x14:formula1>
            <xm:f>'Other specs'!$A$54:$A$65</xm:f>
          </x14:formula1>
          <xm:sqref>F9:F12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Gradings</vt:lpstr>
      <vt:lpstr>LookupM</vt:lpstr>
      <vt:lpstr>LookupW</vt:lpstr>
      <vt:lpstr>Other specs</vt:lpstr>
      <vt:lpstr>LookupU17HG</vt:lpstr>
      <vt:lpstr>LookupU17HB</vt:lpstr>
      <vt:lpstr>Hep_M</vt:lpstr>
      <vt:lpstr>Dec_M</vt:lpstr>
      <vt:lpstr>Team_M</vt:lpstr>
      <vt:lpstr>Dec_2019</vt:lpstr>
      <vt:lpstr>Team_2019</vt:lpstr>
      <vt:lpstr>Resultsheet_Dec</vt:lpstr>
      <vt:lpstr>Resultsheet_Events</vt:lpstr>
      <vt:lpstr>Sheet1</vt:lpstr>
    </vt:vector>
  </TitlesOfParts>
  <Company>atalanta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tieneke</dc:creator>
  <cp:lastModifiedBy>user</cp:lastModifiedBy>
  <cp:lastPrinted>2019-09-23T11:30:32Z</cp:lastPrinted>
  <dcterms:created xsi:type="dcterms:W3CDTF">2002-11-22T16:16:25Z</dcterms:created>
  <dcterms:modified xsi:type="dcterms:W3CDTF">2019-09-28T16:39:54Z</dcterms:modified>
</cp:coreProperties>
</file>